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91" windowWidth="10275" windowHeight="8325" tabRatio="727" activeTab="1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 sz. mell. " sheetId="11" r:id="rId11"/>
    <sheet name="9.1. sz. mell" sheetId="12" r:id="rId12"/>
    <sheet name="9.1.1. sz. mell " sheetId="13" r:id="rId13"/>
    <sheet name="9.2.sz.mell. óvoda" sheetId="14" r:id="rId14"/>
    <sheet name="9.2.1.sz.mell.óvoda" sheetId="15" r:id="rId15"/>
    <sheet name="9.3.sz.mell. konyha" sheetId="16" r:id="rId16"/>
    <sheet name="9.3.1.mell.konyha" sheetId="17" r:id="rId17"/>
    <sheet name="10.sz.mell" sheetId="18" r:id="rId18"/>
    <sheet name="Munka1" sheetId="19" r:id="rId19"/>
  </sheets>
  <externalReferences>
    <externalReference r:id="rId22"/>
    <externalReference r:id="rId23"/>
  </externalReferences>
  <definedNames>
    <definedName name="_xlfn.IFERROR" hidden="1">#NAME?</definedName>
    <definedName name="_xlnm.Print_Titles" localSheetId="11">'9.1. sz. mell'!$1:$6</definedName>
    <definedName name="_xlnm.Print_Titles" localSheetId="12">'9.1.1. sz. mell '!$1:$6</definedName>
    <definedName name="_xlnm.Print_Area" localSheetId="1">'1.1.sz.mell.'!$A$1:$C$164</definedName>
    <definedName name="_xlnm.Print_Area" localSheetId="2">'1.2.sz.mell.'!$A$1:$C$163</definedName>
  </definedNames>
  <calcPr fullCalcOnLoad="1"/>
</workbook>
</file>

<file path=xl/sharedStrings.xml><?xml version="1.0" encoding="utf-8"?>
<sst xmlns="http://schemas.openxmlformats.org/spreadsheetml/2006/main" count="2134" uniqueCount="536">
  <si>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</si>
  <si>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</si>
  <si>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</si>
  <si>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</si>
  <si>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</si>
  <si>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</si>
  <si>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</si>
  <si>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</si>
  <si>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</si>
  <si>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</si>
  <si>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</si>
  <si>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</si>
  <si>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</si>
  <si>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</si>
  <si>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</si>
  <si>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</si>
  <si>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</si>
  <si>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</si>
  <si>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</si>
  <si>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</si>
  <si>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</si>
  <si>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</si>
  <si>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</si>
  <si>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</si>
  <si>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</si>
  <si>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</si>
  <si>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</si>
  <si>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</si>
  <si>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</si>
  <si>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</si>
  <si>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</si>
  <si>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</si>
  <si>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</si>
  <si>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</si>
  <si>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</si>
  <si>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</si>
  <si>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</si>
  <si>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</si>
  <si>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</si>
  <si>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</si>
  <si>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</si>
  <si>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</si>
  <si>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</si>
  <si>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</si>
  <si>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</si>
  <si>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</si>
  <si>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</si>
  <si>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</si>
  <si>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</si>
  <si>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</si>
  <si>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</si>
  <si>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</si>
  <si>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</si>
  <si>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</si>
  <si>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</si>
  <si>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</si>
  <si>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</si>
  <si>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</si>
  <si>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</si>
  <si>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</si>
  <si>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</si>
  <si>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</si>
  <si>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</si>
  <si>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</si>
  <si>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</si>
  <si>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</si>
  <si>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</si>
  <si>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</si>
  <si>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</si>
  <si>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</si>
  <si>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</si>
  <si>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</si>
  <si>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</si>
  <si>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</si>
  <si>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</si>
  <si>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</si>
  <si>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</si>
  <si>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</si>
  <si>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</si>
  <si>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</si>
  <si>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</si>
  <si>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</si>
  <si>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</si>
  <si>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</si>
  <si>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</si>
  <si>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</si>
  <si>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</si>
  <si>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</si>
  <si>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</si>
  <si>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</si>
  <si>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</si>
  <si>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</si>
  <si>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</si>
  <si>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</si>
  <si>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</si>
  <si>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</si>
  <si>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</si>
  <si>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</si>
  <si>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</si>
  <si>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</si>
  <si>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</si>
  <si>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</si>
  <si>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</si>
  <si>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</si>
  <si>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</si>
  <si>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</si>
  <si>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</si>
  <si>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</si>
  <si>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</si>
  <si>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</si>
  <si>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</si>
  <si>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</si>
  <si>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</si>
  <si>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</si>
  <si>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</si>
  <si>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</si>
  <si>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</si>
  <si>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</si>
  <si>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</si>
  <si>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</si>
  <si>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</si>
  <si>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</si>
  <si>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</si>
  <si>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</si>
  <si>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</si>
  <si>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</si>
  <si>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</si>
  <si>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</si>
  <si>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</si>
  <si>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</si>
  <si>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</si>
  <si>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</si>
  <si>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</si>
  <si>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</si>
  <si>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</si>
  <si>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</si>
  <si>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</si>
  <si>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</si>
  <si>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</si>
  <si>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</si>
  <si>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</si>
  <si>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</si>
  <si>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</si>
  <si>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</si>
  <si>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</si>
  <si>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</si>
  <si>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</si>
  <si>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</si>
  <si>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</si>
  <si>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</si>
  <si>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</si>
  <si>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</si>
  <si>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</si>
  <si>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</si>
  <si>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</si>
  <si>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</si>
  <si>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</si>
  <si>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</si>
  <si>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</si>
  <si>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</si>
  <si>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</si>
  <si>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</si>
  <si>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</si>
  <si>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</si>
  <si>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</si>
  <si>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</si>
  <si>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</si>
  <si>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</si>
  <si>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</si>
  <si>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</si>
  <si>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</si>
  <si>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</si>
  <si>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</si>
  <si>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</si>
  <si>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</si>
  <si>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</si>
  <si>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</si>
  <si>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</si>
  <si>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</si>
  <si>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</si>
  <si>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</si>
  <si>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</si>
  <si>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</si>
  <si>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</si>
  <si>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</si>
  <si>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</si>
  <si>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</si>
  <si>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</si>
  <si>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</si>
  <si>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</si>
  <si>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</si>
  <si>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</si>
  <si>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</si>
  <si>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</si>
  <si>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</si>
  <si>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</si>
  <si>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</si>
  <si>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</si>
  <si>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</si>
  <si>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</si>
  <si>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</si>
  <si>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</si>
  <si>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</si>
  <si>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</si>
  <si>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</si>
  <si>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</si>
  <si>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</si>
  <si>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</si>
  <si>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</si>
  <si>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</si>
  <si>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</si>
  <si>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</si>
  <si>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</si>
  <si>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</si>
  <si>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</si>
  <si>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</si>
  <si>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</si>
  <si>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</si>
  <si>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</si>
  <si>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</si>
  <si>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</si>
  <si>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</si>
  <si>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</si>
  <si>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</si>
  <si>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</si>
  <si>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</si>
  <si>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</si>
  <si>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</si>
  <si>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</si>
  <si>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</si>
  <si>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</si>
  <si>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</si>
  <si>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</si>
  <si>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</si>
  <si>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</si>
  <si>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</si>
  <si>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</si>
  <si>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</si>
  <si>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</si>
  <si>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</si>
  <si>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</si>
  <si>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</si>
  <si>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</si>
  <si>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</si>
  <si>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</si>
  <si>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</si>
  <si>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</si>
  <si>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</si>
  <si>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</si>
  <si>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</si>
  <si>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</si>
  <si>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</si>
  <si>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</si>
  <si>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</si>
  <si>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</si>
  <si>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</si>
  <si>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</si>
  <si>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</si>
  <si>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</si>
  <si>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</si>
  <si>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</si>
  <si>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</si>
  <si>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</si>
  <si>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</si>
  <si>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</si>
  <si>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</si>
  <si>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</si>
  <si>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</si>
  <si>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</si>
  <si>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</si>
  <si>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</si>
  <si>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</si>
  <si>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</si>
  <si>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</si>
  <si>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</si>
  <si>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</si>
  <si>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</si>
  <si>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</si>
  <si>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</si>
  <si>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</si>
  <si>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</si>
  <si>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</si>
  <si>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</si>
  <si>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</si>
  <si>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</si>
  <si>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</si>
  <si>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</si>
  <si>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</si>
  <si>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</si>
  <si>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</si>
  <si>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</si>
  <si>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</si>
  <si>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</si>
  <si>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</si>
  <si>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</si>
  <si>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</si>
  <si>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</si>
  <si>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</si>
  <si>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</si>
  <si>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</si>
  <si>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</si>
  <si>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</si>
  <si>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</si>
  <si>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</si>
  <si>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</si>
  <si>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</si>
  <si>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</si>
  <si>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</si>
  <si>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</si>
  <si>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</si>
  <si>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</si>
  <si>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</si>
  <si>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</si>
  <si>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</si>
  <si>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</si>
  <si>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</si>
  <si>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</si>
  <si>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</si>
  <si>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</si>
  <si>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</si>
  <si>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</si>
  <si>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</si>
  <si>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</si>
  <si>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</si>
  <si>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</si>
  <si>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</si>
  <si>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</si>
  <si>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</si>
  <si>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</si>
  <si>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</si>
  <si>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</si>
  <si>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</si>
  <si>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</si>
  <si>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</si>
  <si>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</si>
  <si>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</si>
  <si>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</si>
  <si>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</si>
  <si>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</si>
  <si>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</si>
  <si>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</si>
  <si>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</si>
  <si>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</si>
  <si>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</si>
  <si>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</si>
  <si>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</si>
  <si>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</si>
  <si>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</si>
  <si>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</si>
  <si>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</si>
  <si>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</si>
  <si>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</si>
  <si>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</si>
  <si>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</si>
  <si>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</si>
  <si>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</si>
  <si>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</si>
  <si>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</si>
  <si>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</si>
  <si>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</si>
  <si>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</si>
  <si>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</si>
  <si>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</si>
  <si>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</si>
  <si>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</si>
  <si>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</si>
  <si>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</si>
  <si>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</si>
  <si>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</si>
  <si>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</si>
  <si>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</si>
  <si>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</si>
  <si>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</si>
  <si>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</si>
  <si>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</si>
  <si>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</si>
  <si>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</si>
  <si>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</si>
  <si>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</si>
  <si>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</si>
  <si>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</si>
  <si>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</si>
  <si>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</si>
  <si>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</si>
  <si>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</si>
  <si>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</si>
  <si>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</si>
  <si>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</si>
  <si>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</si>
  <si>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</si>
  <si>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</si>
  <si>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</si>
  <si>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</si>
  <si>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</si>
  <si>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</si>
  <si>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</si>
  <si>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</si>
  <si>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</si>
  <si>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</si>
  <si>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</si>
  <si>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</si>
  <si>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</si>
  <si>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</si>
  <si>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</si>
  <si>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</si>
  <si>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</si>
  <si>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</si>
  <si>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</si>
  <si>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</si>
  <si>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</si>
  <si>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</si>
  <si>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</si>
  <si>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</si>
  <si>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</si>
  <si>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</si>
  <si>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</si>
  <si>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</si>
  <si>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</si>
  <si>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</si>
  <si>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</si>
  <si>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</si>
  <si>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</si>
  <si>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</si>
  <si>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</si>
  <si>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</si>
  <si>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</si>
  <si>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</si>
  <si>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</si>
  <si>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</si>
  <si>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</si>
  <si>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</si>
  <si>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</si>
  <si>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</si>
  <si>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</si>
  <si>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</si>
  <si>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</si>
  <si>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</si>
  <si>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</si>
  <si>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</si>
  <si>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</si>
  <si>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</si>
  <si>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</si>
  <si>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</si>
  <si>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</si>
  <si>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</si>
  <si>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</si>
  <si>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</si>
  <si>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</si>
  <si>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</si>
  <si>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</si>
  <si>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</si>
  <si>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Áht belüli megelőlegezések visszafizetése</t>
  </si>
  <si>
    <t>forintban</t>
  </si>
  <si>
    <t xml:space="preserve"> forintban</t>
  </si>
  <si>
    <t>foritnban</t>
  </si>
  <si>
    <t>Költségvetési szerv megnevezése</t>
  </si>
  <si>
    <t>eredeti előirányzat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</si>
  <si>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</si>
  <si>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</si>
  <si>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</si>
  <si>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</si>
  <si>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</si>
  <si>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</si>
  <si>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</si>
  <si>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</si>
  <si>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</si>
  <si>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</si>
  <si>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</si>
  <si>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</si>
  <si>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</si>
  <si>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</si>
  <si>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</si>
  <si>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</si>
  <si>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</si>
  <si>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</si>
  <si>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</si>
  <si>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</si>
  <si>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</si>
  <si>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</si>
  <si>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</si>
  <si>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</si>
  <si>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>Kötelező</t>
  </si>
  <si>
    <t>Konyha</t>
  </si>
  <si>
    <t>Harc Község Önkormányzata adósságot keletkeztető ügyletekből és kezességvállalásokból fennálló kötelezettségei</t>
  </si>
  <si>
    <t>Harc Község  Önkormányzata saját bevételeinek részletezése az adósságot keletkeztető ügyletből származó tárgyévi fizetési kötelezettség megállapításához</t>
  </si>
  <si>
    <t>Mini bölcsőde kialakítása</t>
  </si>
  <si>
    <t>2018.</t>
  </si>
  <si>
    <t>Fenntartható közlekedésfejlesztés</t>
  </si>
  <si>
    <t>Sió vizi turisztikai fejlesztése I. ütem</t>
  </si>
  <si>
    <t>Sió-mente kerékpár turisztikai fejlesztés I. ütem</t>
  </si>
  <si>
    <t>2019.</t>
  </si>
  <si>
    <t>Víz- és szennyvízhálózat felújítása</t>
  </si>
  <si>
    <t>nemleges</t>
  </si>
  <si>
    <t>Közvilágítás korszerűsítése</t>
  </si>
  <si>
    <t>Temető felújítás</t>
  </si>
  <si>
    <t>Konyha felújítás</t>
  </si>
  <si>
    <t>Rendezési terv készítés</t>
  </si>
  <si>
    <t>2017.</t>
  </si>
  <si>
    <t>2019. évi előirányzat</t>
  </si>
  <si>
    <t>2020.</t>
  </si>
  <si>
    <t>Finanszírozás kiadásai</t>
  </si>
  <si>
    <t>Szennyvízes pályázat tervezése</t>
  </si>
  <si>
    <t>2019. évi előirányzat BEVÉTELEK</t>
  </si>
  <si>
    <t>2019. évi módosított
előirányzat</t>
  </si>
  <si>
    <t>2019. évi módosított előirányzat</t>
  </si>
  <si>
    <t>Központi irányító szervi támogatás</t>
  </si>
  <si>
    <t>2019. évi                 módosított előirányzat</t>
  </si>
  <si>
    <t>Áht belüli megelőlegezések</t>
  </si>
  <si>
    <t>Óvoda: aktív hangfal</t>
  </si>
  <si>
    <t>Óvoda: bútor</t>
  </si>
  <si>
    <t>Konyha: szeletelőgép</t>
  </si>
  <si>
    <t>Konyha: fazék</t>
  </si>
  <si>
    <t>JETA pályázat írás</t>
  </si>
  <si>
    <t>Magyar Falu orvosi eszközök</t>
  </si>
  <si>
    <t>KEHOP ívóvíz</t>
  </si>
  <si>
    <t>tájkép</t>
  </si>
  <si>
    <t>hulladékgyűjtő konténer</t>
  </si>
  <si>
    <t>útfelújítás</t>
  </si>
  <si>
    <t>TOP-1.4.1-15-TL-2016-00018 Mini Bölcsőde Harcon</t>
  </si>
  <si>
    <t>2019 után</t>
  </si>
  <si>
    <t>KEHOP-2.1.3-15-2017-00067 Harc község ivóvízminőség-javítása ivóvízminőség-javító program</t>
  </si>
  <si>
    <t>2020 után</t>
  </si>
  <si>
    <t>TOP-3.1.1-15-TL1-2016-00001 Fenntartható közlekedésfejlesztés Harcon</t>
  </si>
  <si>
    <t>VP6-7.2.1-7.4.1.2-16 Önkormányzati utak karbantartásához szükséges erő- és munkagépek beszerzése</t>
  </si>
  <si>
    <t>TOP-1.2.1-15-TL1-2016-00019 A Sió vízi turisztikai fejlesztés I. üteme</t>
  </si>
  <si>
    <t>módosított előirányzat</t>
  </si>
  <si>
    <t>03</t>
  </si>
  <si>
    <t>2.1. melléklet a /2020. (VI.30) önkormányzati rendelethez</t>
  </si>
  <si>
    <t>2.2. melléklet a /2020.(VI.30.) önkormányzati rendelethez</t>
  </si>
  <si>
    <t>9.1. melléklet /2020 (VI.30.) önkormányzati rendelethez</t>
  </si>
  <si>
    <t>9.1.1. melléklet a /2020. (VI.30.) önkormányzati rendelethez</t>
  </si>
  <si>
    <t>9.2. melléklet a /2020. (VI.30.) önkormányzati rendelethez</t>
  </si>
  <si>
    <t>9.2.1 melléklet a /2020 (VI.30.) önkormányzati rendelethez</t>
  </si>
  <si>
    <t>9.3. melléklet a /2020. (VI.30.) önkormányzati rendelethez</t>
  </si>
  <si>
    <t>9.3.1 melléklet a /2020 (VI.30.) önkormányzati rendelethez</t>
  </si>
  <si>
    <t>Harci Kincsesláda Óvoda és Bölcsőde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</si>
</sst>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[$¥€-2]\ #\ ##,000_);[Red]\([$€-2]\ #\ ##,000\)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6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/>
      <protection/>
    </xf>
    <xf numFmtId="166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/>
    </xf>
    <xf numFmtId="0" fontId="5" fillId="0" borderId="30" xfId="0" applyFont="1" applyFill="1" applyBorder="1" applyAlignment="1" applyProtection="1">
      <alignment horizontal="right"/>
      <protection/>
    </xf>
    <xf numFmtId="0" fontId="16" fillId="0" borderId="11" xfId="59" applyFont="1" applyFill="1" applyBorder="1" applyAlignment="1" applyProtection="1">
      <alignment horizontal="left" indent="6"/>
      <protection/>
    </xf>
    <xf numFmtId="0" fontId="16" fillId="0" borderId="11" xfId="59" applyFont="1" applyFill="1" applyBorder="1" applyAlignment="1" applyProtection="1">
      <alignment horizontal="left" vertical="center" wrapText="1" indent="6"/>
      <protection/>
    </xf>
    <xf numFmtId="0" fontId="16" fillId="0" borderId="15" xfId="59" applyFont="1" applyFill="1" applyBorder="1" applyAlignment="1" applyProtection="1">
      <alignment horizontal="left" vertical="center" wrapText="1" indent="6"/>
      <protection/>
    </xf>
    <xf numFmtId="0" fontId="16" fillId="0" borderId="31" xfId="59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0" xfId="59" applyFont="1" applyFill="1">
      <alignment/>
      <protection/>
    </xf>
    <xf numFmtId="166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168" fontId="0" fillId="0" borderId="27" xfId="40" applyNumberFormat="1" applyFont="1" applyFill="1" applyBorder="1" applyAlignment="1">
      <alignment/>
    </xf>
    <xf numFmtId="168" fontId="0" fillId="0" borderId="28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6" fillId="0" borderId="12" xfId="0" applyNumberFormat="1" applyFont="1" applyFill="1" applyBorder="1" applyAlignment="1" applyProtection="1">
      <alignment vertical="center"/>
      <protection locked="0"/>
    </xf>
    <xf numFmtId="166" fontId="16" fillId="0" borderId="11" xfId="0" applyNumberFormat="1" applyFont="1" applyFill="1" applyBorder="1" applyAlignment="1" applyProtection="1">
      <alignment vertical="center"/>
      <protection locked="0"/>
    </xf>
    <xf numFmtId="166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32" xfId="59" applyFont="1" applyFill="1" applyBorder="1" applyAlignment="1" applyProtection="1">
      <alignment horizontal="center" vertical="center" wrapText="1"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0" fontId="16" fillId="0" borderId="23" xfId="59" applyFont="1" applyFill="1" applyBorder="1" applyAlignment="1" applyProtection="1">
      <alignment horizontal="center" vertical="center"/>
      <protection/>
    </xf>
    <xf numFmtId="0" fontId="16" fillId="0" borderId="26" xfId="59" applyFont="1" applyFill="1" applyBorder="1" applyAlignment="1" applyProtection="1">
      <alignment horizontal="center" vertical="center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168" fontId="14" fillId="0" borderId="26" xfId="40" applyNumberFormat="1" applyFont="1" applyFill="1" applyBorder="1" applyAlignment="1" applyProtection="1">
      <alignment/>
      <protection/>
    </xf>
    <xf numFmtId="168" fontId="16" fillId="0" borderId="32" xfId="40" applyNumberFormat="1" applyFont="1" applyFill="1" applyBorder="1" applyAlignment="1" applyProtection="1">
      <alignment/>
      <protection locked="0"/>
    </xf>
    <xf numFmtId="168" fontId="16" fillId="0" borderId="28" xfId="40" applyNumberFormat="1" applyFont="1" applyFill="1" applyBorder="1" applyAlignment="1" applyProtection="1">
      <alignment/>
      <protection locked="0"/>
    </xf>
    <xf numFmtId="168" fontId="16" fillId="0" borderId="33" xfId="40" applyNumberFormat="1" applyFont="1" applyFill="1" applyBorder="1" applyAlignment="1" applyProtection="1">
      <alignment/>
      <protection locked="0"/>
    </xf>
    <xf numFmtId="0" fontId="16" fillId="0" borderId="13" xfId="59" applyFont="1" applyFill="1" applyBorder="1" applyProtection="1">
      <alignment/>
      <protection locked="0"/>
    </xf>
    <xf numFmtId="0" fontId="16" fillId="0" borderId="11" xfId="59" applyFont="1" applyFill="1" applyBorder="1" applyProtection="1">
      <alignment/>
      <protection locked="0"/>
    </xf>
    <xf numFmtId="0" fontId="16" fillId="0" borderId="15" xfId="59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13" fillId="0" borderId="0" xfId="0" applyNumberFormat="1" applyFont="1" applyFill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6" fontId="14" fillId="0" borderId="27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6" fontId="14" fillId="0" borderId="28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6" fontId="14" fillId="0" borderId="33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/>
      <protection/>
    </xf>
    <xf numFmtId="166" fontId="14" fillId="0" borderId="26" xfId="0" applyNumberFormat="1" applyFont="1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6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43" xfId="0" applyFont="1" applyBorder="1" applyAlignment="1" applyProtection="1">
      <alignment horizontal="left" vertical="center" wrapText="1" indent="1"/>
      <protection/>
    </xf>
    <xf numFmtId="166" fontId="14" fillId="0" borderId="44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166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48" xfId="0" applyNumberFormat="1" applyFont="1" applyFill="1" applyBorder="1" applyAlignment="1" applyProtection="1">
      <alignment horizontal="center" vertical="center" wrapText="1"/>
      <protection/>
    </xf>
    <xf numFmtId="166" fontId="14" fillId="0" borderId="22" xfId="0" applyNumberFormat="1" applyFont="1" applyFill="1" applyBorder="1" applyAlignment="1" applyProtection="1">
      <alignment horizontal="center" vertical="center" wrapText="1"/>
      <protection/>
    </xf>
    <xf numFmtId="166" fontId="14" fillId="0" borderId="23" xfId="0" applyNumberFormat="1" applyFont="1" applyFill="1" applyBorder="1" applyAlignment="1" applyProtection="1">
      <alignment horizontal="center" vertical="center" wrapText="1"/>
      <protection/>
    </xf>
    <xf numFmtId="166" fontId="14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9" xfId="0" applyNumberForma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0" xfId="0" applyNumberForma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 quotePrefix="1">
      <alignment horizontal="right" vertical="center" indent="1"/>
      <protection/>
    </xf>
    <xf numFmtId="0" fontId="7" fillId="0" borderId="44" xfId="0" applyFont="1" applyFill="1" applyBorder="1" applyAlignment="1" applyProtection="1">
      <alignment horizontal="right" vertical="center" wrapText="1" indent="1"/>
      <protection/>
    </xf>
    <xf numFmtId="166" fontId="7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54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1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2" xfId="0" applyNumberFormat="1" applyFill="1" applyBorder="1" applyAlignment="1" applyProtection="1">
      <alignment horizontal="left" vertical="center" wrapText="1" indent="1"/>
      <protection/>
    </xf>
    <xf numFmtId="166" fontId="16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44" xfId="59" applyFont="1" applyFill="1" applyBorder="1" applyAlignment="1" applyProtection="1">
      <alignment horizontal="center" vertical="center" wrapText="1"/>
      <protection/>
    </xf>
    <xf numFmtId="166" fontId="16" fillId="0" borderId="27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54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166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43" xfId="0" applyFont="1" applyBorder="1" applyAlignment="1" applyProtection="1">
      <alignment horizontal="center" wrapText="1"/>
      <protection/>
    </xf>
    <xf numFmtId="49" fontId="16" fillId="0" borderId="20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49" fontId="16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center" vertical="center" wrapText="1"/>
      <protection/>
    </xf>
    <xf numFmtId="166" fontId="16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3" fillId="0" borderId="22" xfId="59" applyFont="1" applyFill="1" applyBorder="1" applyAlignment="1">
      <alignment horizontal="center" vertical="center"/>
      <protection/>
    </xf>
    <xf numFmtId="168" fontId="3" fillId="0" borderId="23" xfId="59" applyNumberFormat="1" applyFont="1" applyFill="1" applyBorder="1">
      <alignment/>
      <protection/>
    </xf>
    <xf numFmtId="168" fontId="3" fillId="0" borderId="26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4" fillId="0" borderId="22" xfId="59" applyFont="1" applyFill="1" applyBorder="1" applyAlignment="1" applyProtection="1">
      <alignment horizontal="center" vertical="center"/>
      <protection/>
    </xf>
    <xf numFmtId="174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 applyProtection="1" quotePrefix="1">
      <alignment horizontal="left" wrapText="1" inden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43" xfId="59" applyFont="1" applyFill="1" applyBorder="1" applyAlignment="1" applyProtection="1">
      <alignment horizontal="left" vertical="center" wrapText="1" indent="1"/>
      <protection/>
    </xf>
    <xf numFmtId="0" fontId="14" fillId="0" borderId="54" xfId="59" applyFont="1" applyFill="1" applyBorder="1" applyAlignment="1" applyProtection="1">
      <alignment vertical="center" wrapText="1"/>
      <protection/>
    </xf>
    <xf numFmtId="166" fontId="14" fillId="0" borderId="56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31" xfId="59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7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0" fontId="21" fillId="0" borderId="54" xfId="0" applyFont="1" applyBorder="1" applyAlignment="1" applyProtection="1">
      <alignment horizontal="left" vertical="center" wrapText="1" indent="1"/>
      <protection/>
    </xf>
    <xf numFmtId="49" fontId="16" fillId="0" borderId="11" xfId="59" applyNumberFormat="1" applyFont="1" applyFill="1" applyBorder="1" applyAlignment="1" applyProtection="1">
      <alignment horizontal="lef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4" fillId="0" borderId="67" xfId="0" applyFont="1" applyFill="1" applyBorder="1" applyAlignment="1" applyProtection="1">
      <alignment horizontal="center" vertical="center" wrapText="1"/>
      <protection/>
    </xf>
    <xf numFmtId="0" fontId="14" fillId="0" borderId="68" xfId="0" applyFont="1" applyFill="1" applyBorder="1" applyAlignment="1" applyProtection="1">
      <alignment horizontal="center" vertical="center" wrapText="1"/>
      <protection/>
    </xf>
    <xf numFmtId="0" fontId="14" fillId="0" borderId="6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Font="1" applyFill="1" applyBorder="1" applyAlignment="1" applyProtection="1">
      <alignment horizontal="left" vertical="center" wrapText="1" indent="1"/>
      <protection/>
    </xf>
    <xf numFmtId="166" fontId="14" fillId="0" borderId="69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49" fontId="16" fillId="0" borderId="73" xfId="0" applyNumberFormat="1" applyFont="1" applyFill="1" applyBorder="1" applyAlignment="1" applyProtection="1">
      <alignment horizontal="center" vertical="center" wrapText="1"/>
      <protection/>
    </xf>
    <xf numFmtId="0" fontId="16" fillId="0" borderId="59" xfId="59" applyFont="1" applyFill="1" applyBorder="1" applyAlignment="1" applyProtection="1">
      <alignment horizontal="left" vertical="center" wrapText="1" indent="1"/>
      <protection/>
    </xf>
    <xf numFmtId="166" fontId="1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74" xfId="0" applyNumberFormat="1" applyFont="1" applyFill="1" applyBorder="1" applyAlignment="1" applyProtection="1">
      <alignment horizontal="center" vertical="center" wrapText="1"/>
      <protection/>
    </xf>
    <xf numFmtId="0" fontId="16" fillId="0" borderId="75" xfId="59" applyFont="1" applyFill="1" applyBorder="1" applyAlignment="1" applyProtection="1">
      <alignment horizontal="left" vertical="center" wrapText="1" indent="1"/>
      <protection/>
    </xf>
    <xf numFmtId="166" fontId="1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7" xfId="59" applyFont="1" applyFill="1" applyBorder="1" applyAlignment="1" applyProtection="1">
      <alignment horizontal="left" vertical="center" wrapText="1" indent="1"/>
      <protection/>
    </xf>
    <xf numFmtId="166" fontId="1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166" fontId="1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0" xfId="59" applyFont="1" applyFill="1" applyBorder="1" applyAlignment="1" applyProtection="1">
      <alignment horizontal="left" vertical="center" wrapText="1" indent="1"/>
      <protection/>
    </xf>
    <xf numFmtId="0" fontId="14" fillId="0" borderId="68" xfId="59" applyFont="1" applyFill="1" applyBorder="1" applyAlignment="1" applyProtection="1">
      <alignment horizontal="left" vertical="center" wrapText="1" indent="1"/>
      <protection/>
    </xf>
    <xf numFmtId="166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81" xfId="0" applyNumberFormat="1" applyFont="1" applyFill="1" applyBorder="1" applyAlignment="1" applyProtection="1">
      <alignment horizontal="center" vertical="center" wrapText="1"/>
      <protection/>
    </xf>
    <xf numFmtId="166" fontId="16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3" xfId="59" applyFont="1" applyFill="1" applyBorder="1" applyAlignment="1" applyProtection="1">
      <alignment horizontal="left" vertical="center" wrapText="1" indent="1"/>
      <protection/>
    </xf>
    <xf numFmtId="166" fontId="1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85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67" xfId="0" applyFont="1" applyBorder="1" applyAlignment="1" applyProtection="1">
      <alignment horizontal="center" vertical="center" wrapText="1"/>
      <protection/>
    </xf>
    <xf numFmtId="0" fontId="28" fillId="0" borderId="86" xfId="0" applyFont="1" applyBorder="1" applyAlignment="1" applyProtection="1">
      <alignment horizontal="left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4" fillId="0" borderId="64" xfId="0" applyFont="1" applyFill="1" applyBorder="1" applyAlignment="1" applyProtection="1">
      <alignment horizontal="center" vertical="center" wrapText="1"/>
      <protection/>
    </xf>
    <xf numFmtId="0" fontId="7" fillId="0" borderId="8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7" fillId="0" borderId="68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" fillId="0" borderId="67" xfId="0" applyFont="1" applyFill="1" applyBorder="1" applyAlignment="1" applyProtection="1">
      <alignment horizontal="left" vertical="center"/>
      <protection/>
    </xf>
    <xf numFmtId="0" fontId="3" fillId="0" borderId="86" xfId="0" applyFont="1" applyFill="1" applyBorder="1" applyAlignment="1" applyProtection="1">
      <alignment vertical="center" wrapText="1"/>
      <protection/>
    </xf>
    <xf numFmtId="3" fontId="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8" xfId="59" applyFont="1" applyFill="1" applyBorder="1" applyAlignment="1" applyProtection="1">
      <alignment horizontal="center" vertical="center" wrapText="1"/>
      <protection/>
    </xf>
    <xf numFmtId="0" fontId="14" fillId="0" borderId="89" xfId="59" applyFont="1" applyFill="1" applyBorder="1" applyAlignment="1" applyProtection="1">
      <alignment horizontal="center" vertical="center" wrapText="1"/>
      <protection/>
    </xf>
    <xf numFmtId="166" fontId="14" fillId="0" borderId="88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90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91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88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90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91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90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92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8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9" xfId="0" applyNumberFormat="1" applyFont="1" applyFill="1" applyBorder="1" applyAlignment="1" applyProtection="1">
      <alignment horizontal="centerContinuous" vertical="center" wrapText="1"/>
      <protection/>
    </xf>
    <xf numFmtId="166" fontId="14" fillId="0" borderId="39" xfId="0" applyNumberFormat="1" applyFont="1" applyFill="1" applyBorder="1" applyAlignment="1" applyProtection="1">
      <alignment horizontal="center" vertical="center" wrapText="1"/>
      <protection/>
    </xf>
    <xf numFmtId="166" fontId="14" fillId="0" borderId="39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6" fillId="0" borderId="29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6" fillId="0" borderId="93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53" xfId="0" applyNumberFormat="1" applyFont="1" applyFill="1" applyBorder="1" applyAlignment="1" applyProtection="1">
      <alignment horizontal="center" vertical="center" wrapText="1"/>
      <protection/>
    </xf>
    <xf numFmtId="166" fontId="16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14" fillId="0" borderId="95" xfId="59" applyFont="1" applyFill="1" applyBorder="1" applyAlignment="1" applyProtection="1">
      <alignment horizontal="center" vertical="center" wrapText="1"/>
      <protection/>
    </xf>
    <xf numFmtId="166" fontId="14" fillId="0" borderId="48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96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8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49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96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9" applyNumberFormat="1" applyFont="1" applyBorder="1" applyAlignment="1">
      <alignment horizontal="right" vertical="center" wrapText="1" indent="1"/>
      <protection/>
    </xf>
    <xf numFmtId="166" fontId="16" fillId="0" borderId="27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26" xfId="59" applyNumberFormat="1" applyFont="1" applyBorder="1" applyAlignment="1">
      <alignment horizontal="right" vertical="center" wrapText="1" indent="1"/>
      <protection/>
    </xf>
    <xf numFmtId="166" fontId="16" fillId="0" borderId="28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44" xfId="59" applyNumberFormat="1" applyFont="1" applyBorder="1" applyAlignment="1">
      <alignment horizontal="right" vertical="center" wrapText="1" indent="1"/>
      <protection/>
    </xf>
    <xf numFmtId="166" fontId="16" fillId="0" borderId="32" xfId="59" applyNumberFormat="1" applyFont="1" applyBorder="1" applyAlignment="1" applyProtection="1">
      <alignment horizontal="right" vertical="center" wrapText="1" indent="1"/>
      <protection locked="0"/>
    </xf>
    <xf numFmtId="166" fontId="16" fillId="0" borderId="33" xfId="59" applyNumberFormat="1" applyFont="1" applyBorder="1" applyAlignment="1" applyProtection="1">
      <alignment horizontal="right" vertical="center" wrapText="1" indent="1"/>
      <protection locked="0"/>
    </xf>
    <xf numFmtId="166" fontId="16" fillId="0" borderId="28" xfId="59" applyNumberFormat="1" applyFont="1" applyBorder="1" applyAlignment="1" applyProtection="1">
      <alignment horizontal="right" vertical="center" wrapText="1" indent="1"/>
      <protection locked="0"/>
    </xf>
    <xf numFmtId="166" fontId="16" fillId="0" borderId="41" xfId="59" applyNumberFormat="1" applyFont="1" applyBorder="1" applyAlignment="1" applyProtection="1">
      <alignment horizontal="right" vertical="center" wrapText="1" indent="1"/>
      <protection locked="0"/>
    </xf>
    <xf numFmtId="166" fontId="16" fillId="0" borderId="42" xfId="59" applyNumberFormat="1" applyFont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>
      <alignment horizontal="right" vertical="center" wrapText="1" indent="1"/>
    </xf>
    <xf numFmtId="166" fontId="19" fillId="0" borderId="26" xfId="0" applyNumberFormat="1" applyFont="1" applyBorder="1" applyAlignment="1" quotePrefix="1">
      <alignment horizontal="right" vertical="center" wrapText="1" indent="1"/>
    </xf>
    <xf numFmtId="166" fontId="16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47" xfId="0" applyNumberFormat="1" applyFont="1" applyBorder="1" applyAlignment="1" applyProtection="1">
      <alignment horizontal="right" vertical="center" wrapText="1" indent="1"/>
      <protection locked="0"/>
    </xf>
    <xf numFmtId="0" fontId="14" fillId="0" borderId="32" xfId="59" applyFont="1" applyBorder="1" applyAlignment="1">
      <alignment horizontal="center" vertical="center" wrapText="1"/>
      <protection/>
    </xf>
    <xf numFmtId="0" fontId="16" fillId="0" borderId="26" xfId="59" applyFont="1" applyBorder="1" applyAlignment="1">
      <alignment horizontal="center" vertical="center"/>
      <protection/>
    </xf>
    <xf numFmtId="168" fontId="16" fillId="0" borderId="97" xfId="42" applyNumberFormat="1" applyFont="1" applyFill="1" applyBorder="1" applyAlignment="1" applyProtection="1">
      <alignment/>
      <protection locked="0"/>
    </xf>
    <xf numFmtId="168" fontId="16" fillId="0" borderId="41" xfId="42" applyNumberFormat="1" applyFont="1" applyFill="1" applyBorder="1" applyAlignment="1" applyProtection="1">
      <alignment/>
      <protection locked="0"/>
    </xf>
    <xf numFmtId="168" fontId="16" fillId="0" borderId="42" xfId="42" applyNumberFormat="1" applyFont="1" applyFill="1" applyBorder="1" applyAlignment="1" applyProtection="1">
      <alignment/>
      <protection locked="0"/>
    </xf>
    <xf numFmtId="168" fontId="14" fillId="0" borderId="26" xfId="42" applyNumberFormat="1" applyFont="1" applyFill="1" applyBorder="1" applyAlignment="1" applyProtection="1">
      <alignment/>
      <protection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7" fillId="0" borderId="26" xfId="0" applyNumberFormat="1" applyFont="1" applyBorder="1" applyAlignment="1">
      <alignment horizontal="center" vertical="center" wrapText="1"/>
    </xf>
    <xf numFmtId="166" fontId="14" fillId="0" borderId="43" xfId="0" applyNumberFormat="1" applyFont="1" applyBorder="1" applyAlignment="1">
      <alignment horizontal="center" vertical="center" wrapText="1"/>
    </xf>
    <xf numFmtId="166" fontId="14" fillId="0" borderId="54" xfId="0" applyNumberFormat="1" applyFont="1" applyBorder="1" applyAlignment="1">
      <alignment horizontal="center" vertical="center" wrapText="1"/>
    </xf>
    <xf numFmtId="166" fontId="14" fillId="0" borderId="56" xfId="0" applyNumberFormat="1" applyFont="1" applyBorder="1" applyAlignment="1">
      <alignment horizontal="center" vertical="center" wrapText="1"/>
    </xf>
    <xf numFmtId="166" fontId="16" fillId="0" borderId="17" xfId="0" applyNumberFormat="1" applyFont="1" applyBorder="1" applyAlignment="1" applyProtection="1">
      <alignment horizontal="left" vertical="center" wrapText="1"/>
      <protection locked="0"/>
    </xf>
    <xf numFmtId="166" fontId="16" fillId="0" borderId="11" xfId="0" applyNumberFormat="1" applyFont="1" applyBorder="1" applyAlignment="1" applyProtection="1">
      <alignment vertical="center" wrapText="1"/>
      <protection locked="0"/>
    </xf>
    <xf numFmtId="166" fontId="16" fillId="0" borderId="28" xfId="0" applyNumberFormat="1" applyFont="1" applyBorder="1" applyAlignment="1">
      <alignment vertical="center" wrapText="1"/>
    </xf>
    <xf numFmtId="166" fontId="16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6" fillId="0" borderId="15" xfId="0" applyNumberFormat="1" applyFont="1" applyBorder="1" applyAlignment="1" applyProtection="1">
      <alignment vertical="center" wrapText="1"/>
      <protection locked="0"/>
    </xf>
    <xf numFmtId="166" fontId="16" fillId="0" borderId="33" xfId="0" applyNumberFormat="1" applyFont="1" applyBorder="1" applyAlignment="1">
      <alignment vertical="center" wrapText="1"/>
    </xf>
    <xf numFmtId="166" fontId="7" fillId="0" borderId="22" xfId="0" applyNumberFormat="1" applyFont="1" applyBorder="1" applyAlignment="1">
      <alignment horizontal="left" vertical="center" wrapText="1"/>
    </xf>
    <xf numFmtId="166" fontId="14" fillId="0" borderId="23" xfId="0" applyNumberFormat="1" applyFont="1" applyBorder="1" applyAlignment="1">
      <alignment vertical="center" wrapText="1"/>
    </xf>
    <xf numFmtId="166" fontId="14" fillId="0" borderId="26" xfId="0" applyNumberFormat="1" applyFont="1" applyBorder="1" applyAlignment="1">
      <alignment vertical="center" wrapText="1"/>
    </xf>
    <xf numFmtId="166" fontId="13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13" fillId="0" borderId="46" xfId="0" applyNumberFormat="1" applyFont="1" applyBorder="1" applyAlignment="1" applyProtection="1">
      <alignment vertical="center" wrapText="1"/>
      <protection locked="0"/>
    </xf>
    <xf numFmtId="166" fontId="13" fillId="0" borderId="28" xfId="0" applyNumberFormat="1" applyFont="1" applyBorder="1" applyAlignment="1">
      <alignment vertical="center" wrapText="1"/>
    </xf>
    <xf numFmtId="166" fontId="7" fillId="0" borderId="23" xfId="0" applyNumberFormat="1" applyFont="1" applyBorder="1" applyAlignment="1">
      <alignment vertical="center" wrapText="1"/>
    </xf>
    <xf numFmtId="166" fontId="7" fillId="0" borderId="26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vertical="center"/>
    </xf>
    <xf numFmtId="3" fontId="16" fillId="0" borderId="13" xfId="0" applyNumberFormat="1" applyFont="1" applyBorder="1" applyAlignment="1" applyProtection="1">
      <alignment vertical="center"/>
      <protection locked="0"/>
    </xf>
    <xf numFmtId="3" fontId="16" fillId="0" borderId="32" xfId="0" applyNumberFormat="1" applyFont="1" applyBorder="1" applyAlignment="1">
      <alignment vertical="center"/>
    </xf>
    <xf numFmtId="49" fontId="22" fillId="0" borderId="17" xfId="0" applyNumberFormat="1" applyFont="1" applyBorder="1" applyAlignment="1" quotePrefix="1">
      <alignment horizontal="left" vertical="center" indent="1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22" fillId="0" borderId="28" xfId="0" applyNumberFormat="1" applyFont="1" applyBorder="1" applyAlignment="1">
      <alignment vertical="center"/>
    </xf>
    <xf numFmtId="49" fontId="16" fillId="0" borderId="17" xfId="0" applyNumberFormat="1" applyFont="1" applyBorder="1" applyAlignment="1">
      <alignment vertical="center"/>
    </xf>
    <xf numFmtId="3" fontId="16" fillId="0" borderId="11" xfId="0" applyNumberFormat="1" applyFont="1" applyBorder="1" applyAlignment="1" applyProtection="1">
      <alignment vertical="center"/>
      <protection locked="0"/>
    </xf>
    <xf numFmtId="3" fontId="16" fillId="0" borderId="28" xfId="0" applyNumberFormat="1" applyFont="1" applyBorder="1" applyAlignment="1">
      <alignment vertical="center"/>
    </xf>
    <xf numFmtId="49" fontId="16" fillId="0" borderId="19" xfId="0" applyNumberFormat="1" applyFont="1" applyBorder="1" applyAlignment="1" applyProtection="1">
      <alignment vertical="center"/>
      <protection locked="0"/>
    </xf>
    <xf numFmtId="3" fontId="16" fillId="0" borderId="15" xfId="0" applyNumberFormat="1" applyFont="1" applyBorder="1" applyAlignment="1" applyProtection="1">
      <alignment vertical="center"/>
      <protection locked="0"/>
    </xf>
    <xf numFmtId="49" fontId="7" fillId="0" borderId="22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6" fillId="0" borderId="17" xfId="0" applyNumberFormat="1" applyFont="1" applyBorder="1" applyAlignment="1">
      <alignment horizontal="left" vertical="center"/>
    </xf>
    <xf numFmtId="49" fontId="16" fillId="0" borderId="17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7" fillId="0" borderId="32" xfId="0" applyFont="1" applyBorder="1" applyAlignment="1" quotePrefix="1">
      <alignment horizontal="right" vertical="center" indent="1"/>
    </xf>
    <xf numFmtId="49" fontId="7" fillId="0" borderId="57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right"/>
    </xf>
    <xf numFmtId="0" fontId="7" fillId="0" borderId="4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6" fontId="7" fillId="0" borderId="42" xfId="0" applyNumberFormat="1" applyFont="1" applyBorder="1" applyAlignment="1">
      <alignment horizontal="right" vertical="center" wrapText="1" indent="1"/>
    </xf>
    <xf numFmtId="166" fontId="16" fillId="0" borderId="27" xfId="59" applyNumberFormat="1" applyFont="1" applyBorder="1" applyAlignment="1">
      <alignment horizontal="right" vertical="center" wrapText="1" indent="1"/>
      <protection/>
    </xf>
    <xf numFmtId="166" fontId="16" fillId="0" borderId="33" xfId="59" applyNumberFormat="1" applyFont="1" applyBorder="1" applyAlignment="1" applyProtection="1">
      <alignment horizontal="right" vertical="center" wrapText="1" indent="1"/>
      <protection locked="0"/>
    </xf>
    <xf numFmtId="166" fontId="16" fillId="0" borderId="27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53" xfId="0" applyNumberFormat="1" applyFont="1" applyBorder="1" applyAlignment="1">
      <alignment horizontal="right" vertical="center" wrapText="1" indent="1"/>
    </xf>
    <xf numFmtId="166" fontId="16" fillId="0" borderId="45" xfId="59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right" vertical="center" wrapText="1" indent="1"/>
    </xf>
    <xf numFmtId="3" fontId="3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0" xfId="0" applyNumberFormat="1" applyFont="1" applyAlignment="1">
      <alignment horizontal="right" vertical="center" wrapText="1" indent="1"/>
    </xf>
    <xf numFmtId="166" fontId="15" fillId="0" borderId="30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15" fillId="0" borderId="30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6" fontId="7" fillId="0" borderId="95" xfId="0" applyNumberFormat="1" applyFont="1" applyFill="1" applyBorder="1" applyAlignment="1" applyProtection="1">
      <alignment horizontal="center" vertical="center" wrapText="1"/>
      <protection/>
    </xf>
    <xf numFmtId="166" fontId="7" fillId="0" borderId="98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27" fillId="0" borderId="99" xfId="0" applyNumberFormat="1" applyFont="1" applyFill="1" applyBorder="1" applyAlignment="1" applyProtection="1">
      <alignment horizontal="center" vertical="center" wrapText="1"/>
      <protection/>
    </xf>
    <xf numFmtId="166" fontId="7" fillId="0" borderId="100" xfId="0" applyNumberFormat="1" applyFont="1" applyFill="1" applyBorder="1" applyAlignment="1" applyProtection="1">
      <alignment horizontal="center" vertical="center" wrapText="1"/>
      <protection/>
    </xf>
    <xf numFmtId="166" fontId="7" fillId="0" borderId="10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2" xfId="59" applyFont="1" applyFill="1" applyBorder="1" applyAlignment="1">
      <alignment horizontal="center" vertical="center" wrapText="1"/>
      <protection/>
    </xf>
    <xf numFmtId="0" fontId="3" fillId="0" borderId="33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6" fillId="0" borderId="99" xfId="59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37" xfId="0" applyFont="1" applyBorder="1" applyAlignment="1">
      <alignment horizontal="left" indent="1"/>
    </xf>
    <xf numFmtId="0" fontId="7" fillId="0" borderId="38" xfId="0" applyFont="1" applyBorder="1" applyAlignment="1">
      <alignment horizontal="left" indent="1"/>
    </xf>
    <xf numFmtId="0" fontId="7" fillId="0" borderId="39" xfId="0" applyFont="1" applyBorder="1" applyAlignment="1">
      <alignment horizontal="left" indent="1"/>
    </xf>
    <xf numFmtId="0" fontId="14" fillId="0" borderId="23" xfId="0" applyFont="1" applyBorder="1" applyAlignment="1">
      <alignment horizontal="right" indent="1"/>
    </xf>
    <xf numFmtId="0" fontId="14" fillId="0" borderId="26" xfId="0" applyFont="1" applyBorder="1" applyAlignment="1">
      <alignment horizontal="right" indent="1"/>
    </xf>
    <xf numFmtId="0" fontId="16" fillId="0" borderId="35" xfId="0" applyFont="1" applyBorder="1" applyAlignment="1" applyProtection="1">
      <alignment horizontal="left" indent="1"/>
      <protection locked="0"/>
    </xf>
    <xf numFmtId="0" fontId="16" fillId="0" borderId="36" xfId="0" applyFont="1" applyBorder="1" applyAlignment="1" applyProtection="1">
      <alignment horizontal="left" indent="1"/>
      <protection locked="0"/>
    </xf>
    <xf numFmtId="0" fontId="16" fillId="0" borderId="102" xfId="0" applyFont="1" applyBorder="1" applyAlignment="1" applyProtection="1">
      <alignment horizontal="left" indent="1"/>
      <protection locked="0"/>
    </xf>
    <xf numFmtId="0" fontId="7" fillId="0" borderId="2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6" fillId="0" borderId="13" xfId="0" applyFont="1" applyBorder="1" applyAlignment="1" applyProtection="1">
      <alignment horizontal="right" indent="1"/>
      <protection locked="0"/>
    </xf>
    <xf numFmtId="0" fontId="16" fillId="0" borderId="32" xfId="0" applyFont="1" applyBorder="1" applyAlignment="1" applyProtection="1">
      <alignment horizontal="right" indent="1"/>
      <protection locked="0"/>
    </xf>
    <xf numFmtId="0" fontId="16" fillId="0" borderId="15" xfId="0" applyFont="1" applyBorder="1" applyAlignment="1" applyProtection="1">
      <alignment horizontal="right" indent="1"/>
      <protection locked="0"/>
    </xf>
    <xf numFmtId="0" fontId="16" fillId="0" borderId="33" xfId="0" applyFont="1" applyBorder="1" applyAlignment="1" applyProtection="1">
      <alignment horizontal="right" indent="1"/>
      <protection locked="0"/>
    </xf>
    <xf numFmtId="0" fontId="7" fillId="0" borderId="103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16" fillId="0" borderId="55" xfId="0" applyFont="1" applyBorder="1" applyAlignment="1" applyProtection="1">
      <alignment horizontal="left" indent="1"/>
      <protection locked="0"/>
    </xf>
    <xf numFmtId="0" fontId="16" fillId="0" borderId="105" xfId="0" applyFont="1" applyBorder="1" applyAlignment="1" applyProtection="1">
      <alignment horizontal="left" indent="1"/>
      <protection locked="0"/>
    </xf>
    <xf numFmtId="0" fontId="16" fillId="0" borderId="106" xfId="0" applyFont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0" fillId="0" borderId="0" xfId="59" applyNumberFormat="1" applyFont="1" applyFill="1" applyProtection="1">
      <alignment/>
      <protection/>
    </xf>
    <xf numFmtId="166" fontId="1" fillId="0" borderId="0" xfId="0" applyNumberFormat="1" applyFont="1" applyFill="1" applyAlignment="1">
      <alignment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59500157_zarszamadas%202019.%20ev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petya\AppData\Local\Temp\Z&#225;rsz&#225;m.%20t&#225;bl&#225;zat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2. óvoda"/>
      <sheetName val="9.2.1 óvoda"/>
      <sheetName val="9.3. konyha"/>
      <sheetName val="9.3.1. konyha"/>
      <sheetName val="10.sz.mell"/>
      <sheetName val="1. sz táj"/>
      <sheetName val="2. sz. táj"/>
      <sheetName val="3. sz. táj"/>
      <sheetName val="4. sz táj"/>
      <sheetName val="5. sz. táj"/>
      <sheetName val="6. sz. táj"/>
      <sheetName val="7. sz. táj"/>
      <sheetName val="8. sz. táj"/>
      <sheetName val="9. sz. táj"/>
      <sheetName val="10. sz. táj"/>
    </sheetNames>
    <sheetDataSet>
      <sheetData sheetId="0">
        <row r="5">
          <cell r="A5" t="str">
            <v>2019. évi előirányzat BEVÉTELEK</v>
          </cell>
        </row>
      </sheetData>
      <sheetData sheetId="1">
        <row r="5">
          <cell r="C5" t="str">
            <v>2019. évi                     eredeti előirányzat</v>
          </cell>
        </row>
        <row r="29">
          <cell r="C29">
            <v>12070000</v>
          </cell>
          <cell r="D29">
            <v>16170000</v>
          </cell>
        </row>
        <row r="33">
          <cell r="C33">
            <v>2412000</v>
          </cell>
          <cell r="D33">
            <v>2512000</v>
          </cell>
        </row>
      </sheetData>
      <sheetData sheetId="9">
        <row r="3">
          <cell r="B3" t="str">
            <v>2019. évi                     eredeti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2. óvoda"/>
      <sheetName val="9.2.1. óvoda"/>
      <sheetName val="10.sz.mell"/>
      <sheetName val="1. sz táj"/>
      <sheetName val="2. sz. táj"/>
      <sheetName val="3. sz. táj"/>
      <sheetName val="4. sz táj"/>
      <sheetName val="5. sz. táj"/>
      <sheetName val="6. sz. táj"/>
      <sheetName val="7. sz. táj"/>
      <sheetName val="8. sz. táj"/>
      <sheetName val="9. sz. táj"/>
      <sheetName val="10. sz. táj"/>
    </sheetNames>
    <sheetDataSet>
      <sheetData sheetId="1">
        <row r="4">
          <cell r="C4" t="str">
            <v>2019. évi                     eredeti előirányzat</v>
          </cell>
          <cell r="D4" t="str">
            <v>2019. évi                 módosított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102</v>
      </c>
    </row>
    <row r="4" spans="1:2" ht="12.75">
      <c r="A4" s="59"/>
      <c r="B4" s="59"/>
    </row>
    <row r="5" spans="1:2" s="66" customFormat="1" ht="15.75">
      <c r="A5" s="46" t="s">
        <v>502</v>
      </c>
      <c r="B5" s="65"/>
    </row>
    <row r="6" spans="1:2" ht="12.75">
      <c r="A6" s="59"/>
      <c r="B6" s="59"/>
    </row>
    <row r="7" spans="1:2" ht="12.75">
      <c r="A7" s="59" t="s">
        <v>445</v>
      </c>
      <c r="B7" s="59" t="s">
        <v>412</v>
      </c>
    </row>
    <row r="8" spans="1:2" ht="12.75">
      <c r="A8" s="59" t="s">
        <v>446</v>
      </c>
      <c r="B8" s="59" t="s">
        <v>413</v>
      </c>
    </row>
    <row r="9" spans="1:2" ht="12.75">
      <c r="A9" s="59" t="s">
        <v>447</v>
      </c>
      <c r="B9" s="59" t="s">
        <v>414</v>
      </c>
    </row>
    <row r="10" spans="1:2" ht="12.75">
      <c r="A10" s="59"/>
      <c r="B10" s="59"/>
    </row>
    <row r="11" spans="1:2" ht="12.75">
      <c r="A11" s="59"/>
      <c r="B11" s="59"/>
    </row>
    <row r="12" spans="1:2" s="66" customFormat="1" ht="15.75">
      <c r="A12" s="46" t="str">
        <f>+CONCATENATE(LEFT(A5,4),". évi előirányzat KIADÁSOK")</f>
        <v>2019. évi előirányzat KIADÁSOK</v>
      </c>
      <c r="B12" s="65"/>
    </row>
    <row r="13" spans="1:2" ht="12.75">
      <c r="A13" s="59"/>
      <c r="B13" s="59"/>
    </row>
    <row r="14" spans="1:2" ht="12.75">
      <c r="A14" s="59" t="s">
        <v>448</v>
      </c>
      <c r="B14" s="59" t="s">
        <v>415</v>
      </c>
    </row>
    <row r="15" spans="1:2" ht="12.75">
      <c r="A15" s="59" t="s">
        <v>449</v>
      </c>
      <c r="B15" s="59" t="s">
        <v>416</v>
      </c>
    </row>
    <row r="16" spans="1:2" ht="12.75">
      <c r="A16" s="59" t="s">
        <v>450</v>
      </c>
      <c r="B16" s="59" t="s">
        <v>417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view="pageLayout" workbookViewId="0" topLeftCell="A1">
      <selection activeCell="A7" sqref="A7"/>
    </sheetView>
  </sheetViews>
  <sheetFormatPr defaultColWidth="9.00390625" defaultRowHeight="12.75"/>
  <cols>
    <col min="1" max="1" width="60.625" style="30" customWidth="1"/>
    <col min="2" max="2" width="16.625" style="29" customWidth="1"/>
    <col min="3" max="3" width="18.875" style="29" customWidth="1"/>
    <col min="4" max="5" width="12.875" style="29" customWidth="1"/>
    <col min="6" max="6" width="13.875" style="29" customWidth="1"/>
    <col min="7" max="16384" width="9.375" style="29" customWidth="1"/>
  </cols>
  <sheetData>
    <row r="1" spans="1:3" ht="24.75" customHeight="1">
      <c r="A1" s="505" t="s">
        <v>1</v>
      </c>
      <c r="B1" s="505"/>
      <c r="C1" s="505"/>
    </row>
    <row r="2" spans="1:3" ht="23.25" customHeight="1" thickBot="1">
      <c r="A2" s="113"/>
      <c r="B2" s="37"/>
      <c r="C2" s="35" t="s">
        <v>454</v>
      </c>
    </row>
    <row r="3" spans="1:3" s="31" customFormat="1" ht="48.75" customHeight="1" thickBot="1">
      <c r="A3" s="425" t="s">
        <v>50</v>
      </c>
      <c r="B3" s="426" t="str">
        <f>+'[1]6.sz.mell.'!B3</f>
        <v>2019. évi                     eredeti előirányzat</v>
      </c>
      <c r="C3" s="427" t="s">
        <v>504</v>
      </c>
    </row>
    <row r="4" spans="1:3" s="37" customFormat="1" ht="15" customHeight="1" thickBot="1">
      <c r="A4" s="428" t="s">
        <v>418</v>
      </c>
      <c r="B4" s="429" t="s">
        <v>419</v>
      </c>
      <c r="C4" s="430" t="s">
        <v>420</v>
      </c>
    </row>
    <row r="5" spans="1:3" ht="15.75" customHeight="1">
      <c r="A5" s="440" t="s">
        <v>491</v>
      </c>
      <c r="B5" s="441">
        <v>600000</v>
      </c>
      <c r="C5" s="442">
        <v>600000</v>
      </c>
    </row>
    <row r="6" spans="1:3" ht="15.75" customHeight="1">
      <c r="A6" s="440" t="s">
        <v>495</v>
      </c>
      <c r="B6" s="441">
        <v>24000000</v>
      </c>
      <c r="C6" s="442">
        <v>24000000</v>
      </c>
    </row>
    <row r="7" spans="1:3" ht="15.75" customHeight="1">
      <c r="A7" s="440" t="s">
        <v>494</v>
      </c>
      <c r="B7" s="441">
        <v>19000000</v>
      </c>
      <c r="C7" s="443">
        <v>20000000</v>
      </c>
    </row>
    <row r="8" spans="1:3" ht="15.75" customHeight="1">
      <c r="A8" s="440" t="s">
        <v>517</v>
      </c>
      <c r="B8" s="441"/>
      <c r="C8" s="443">
        <v>1000000</v>
      </c>
    </row>
    <row r="9" spans="1:3" ht="15.75" customHeight="1">
      <c r="A9" s="440"/>
      <c r="B9" s="441"/>
      <c r="C9" s="443"/>
    </row>
    <row r="10" spans="1:3" ht="15.75" customHeight="1" thickBot="1">
      <c r="A10" s="440"/>
      <c r="B10" s="441"/>
      <c r="C10" s="443"/>
    </row>
    <row r="11" spans="1:3" s="39" customFormat="1" ht="18" customHeight="1" thickBot="1">
      <c r="A11" s="437" t="s">
        <v>48</v>
      </c>
      <c r="B11" s="444">
        <f>SUM(B5:B10)</f>
        <v>43600000</v>
      </c>
      <c r="C11" s="445">
        <f>SUM(C5:C10)</f>
        <v>45600000</v>
      </c>
    </row>
  </sheetData>
  <sheetProtection/>
  <mergeCells count="1">
    <mergeCell ref="A1:C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/2020. (VI.30.)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H147"/>
  <sheetViews>
    <sheetView view="pageLayout" zoomScale="112" zoomScalePageLayoutView="112" workbookViewId="0" topLeftCell="A1">
      <selection activeCell="E11" sqref="E11"/>
    </sheetView>
  </sheetViews>
  <sheetFormatPr defaultColWidth="9.00390625" defaultRowHeight="12.75"/>
  <cols>
    <col min="1" max="1" width="38.625" style="0" customWidth="1"/>
    <col min="2" max="5" width="13.875" style="0" customWidth="1"/>
    <col min="6" max="16384" width="9.375" style="33" customWidth="1"/>
  </cols>
  <sheetData>
    <row r="2" spans="1:5" ht="15.75">
      <c r="A2" s="446" t="s">
        <v>89</v>
      </c>
      <c r="B2" s="506" t="s">
        <v>518</v>
      </c>
      <c r="C2" s="506"/>
      <c r="D2" s="506"/>
      <c r="E2" s="506"/>
    </row>
    <row r="3" spans="4:5" ht="14.25" thickBot="1">
      <c r="D3" s="507" t="s">
        <v>454</v>
      </c>
      <c r="E3" s="507"/>
    </row>
    <row r="4" spans="1:5" ht="15" customHeight="1" thickBot="1">
      <c r="A4" s="447" t="s">
        <v>82</v>
      </c>
      <c r="B4" s="448" t="s">
        <v>486</v>
      </c>
      <c r="C4" s="448" t="s">
        <v>490</v>
      </c>
      <c r="D4" s="448" t="s">
        <v>519</v>
      </c>
      <c r="E4" s="449" t="s">
        <v>38</v>
      </c>
    </row>
    <row r="5" spans="1:5" ht="12.75">
      <c r="A5" s="450" t="s">
        <v>83</v>
      </c>
      <c r="B5" s="451"/>
      <c r="C5" s="451"/>
      <c r="D5" s="451"/>
      <c r="E5" s="452">
        <f aca="true" t="shared" si="0" ref="E5:E11">SUM(B5:D5)</f>
        <v>0</v>
      </c>
    </row>
    <row r="6" spans="1:5" ht="12.75">
      <c r="A6" s="453" t="s">
        <v>96</v>
      </c>
      <c r="B6" s="454"/>
      <c r="C6" s="454"/>
      <c r="D6" s="454"/>
      <c r="E6" s="455">
        <f t="shared" si="0"/>
        <v>0</v>
      </c>
    </row>
    <row r="7" spans="1:5" ht="12.75">
      <c r="A7" s="456" t="s">
        <v>84</v>
      </c>
      <c r="B7" s="457">
        <v>32736599</v>
      </c>
      <c r="C7" s="457">
        <v>4048936</v>
      </c>
      <c r="D7" s="457"/>
      <c r="E7" s="458">
        <f t="shared" si="0"/>
        <v>36785535</v>
      </c>
    </row>
    <row r="8" spans="1:5" ht="12.75">
      <c r="A8" s="456" t="s">
        <v>97</v>
      </c>
      <c r="B8" s="457"/>
      <c r="C8" s="457"/>
      <c r="D8" s="457"/>
      <c r="E8" s="458">
        <f t="shared" si="0"/>
        <v>0</v>
      </c>
    </row>
    <row r="9" spans="1:5" ht="12.75">
      <c r="A9" s="456" t="s">
        <v>85</v>
      </c>
      <c r="B9" s="457"/>
      <c r="C9" s="457"/>
      <c r="D9" s="457"/>
      <c r="E9" s="458">
        <f t="shared" si="0"/>
        <v>0</v>
      </c>
    </row>
    <row r="10" spans="1:5" ht="12.75">
      <c r="A10" s="456" t="s">
        <v>86</v>
      </c>
      <c r="B10" s="457"/>
      <c r="C10" s="457"/>
      <c r="D10" s="457"/>
      <c r="E10" s="458">
        <f t="shared" si="0"/>
        <v>0</v>
      </c>
    </row>
    <row r="11" spans="1:5" ht="13.5" thickBot="1">
      <c r="A11" s="459"/>
      <c r="B11" s="460"/>
      <c r="C11" s="460"/>
      <c r="D11" s="460"/>
      <c r="E11" s="458">
        <f t="shared" si="0"/>
        <v>0</v>
      </c>
    </row>
    <row r="12" spans="1:5" ht="13.5" thickBot="1">
      <c r="A12" s="461" t="s">
        <v>88</v>
      </c>
      <c r="B12" s="462">
        <f>B5+SUM(B7:B11)</f>
        <v>32736599</v>
      </c>
      <c r="C12" s="462">
        <f>C5+SUM(C7:C11)</f>
        <v>4048936</v>
      </c>
      <c r="D12" s="462">
        <f>D5+SUM(D7:D11)</f>
        <v>0</v>
      </c>
      <c r="E12" s="463">
        <f>E5+SUM(E7:E11)</f>
        <v>36785535</v>
      </c>
    </row>
    <row r="13" spans="1:5" ht="13.5" thickBot="1">
      <c r="A13" s="464"/>
      <c r="B13" s="464"/>
      <c r="C13" s="464"/>
      <c r="D13" s="464"/>
      <c r="E13" s="464"/>
    </row>
    <row r="14" spans="1:5" ht="15" customHeight="1" thickBot="1">
      <c r="A14" s="447" t="s">
        <v>87</v>
      </c>
      <c r="B14" s="448" t="str">
        <f>+B4</f>
        <v>2018.</v>
      </c>
      <c r="C14" s="448" t="str">
        <f>+C4</f>
        <v>2019.</v>
      </c>
      <c r="D14" s="448" t="str">
        <f>+D4</f>
        <v>2019 után</v>
      </c>
      <c r="E14" s="449" t="s">
        <v>38</v>
      </c>
    </row>
    <row r="15" spans="1:5" ht="12.75">
      <c r="A15" s="450" t="s">
        <v>92</v>
      </c>
      <c r="B15" s="451">
        <v>31140</v>
      </c>
      <c r="C15" s="451"/>
      <c r="D15" s="451"/>
      <c r="E15" s="452">
        <f aca="true" t="shared" si="1" ref="E15:E21">SUM(B15:D15)</f>
        <v>31140</v>
      </c>
    </row>
    <row r="16" spans="1:5" ht="12.75">
      <c r="A16" s="465" t="s">
        <v>93</v>
      </c>
      <c r="B16" s="457">
        <v>33281880</v>
      </c>
      <c r="C16" s="457">
        <v>2559759</v>
      </c>
      <c r="D16" s="457"/>
      <c r="E16" s="458">
        <f t="shared" si="1"/>
        <v>35841639</v>
      </c>
    </row>
    <row r="17" spans="1:5" ht="12.75">
      <c r="A17" s="456" t="s">
        <v>94</v>
      </c>
      <c r="B17" s="457"/>
      <c r="C17" s="457">
        <v>595256</v>
      </c>
      <c r="D17" s="457"/>
      <c r="E17" s="458">
        <f t="shared" si="1"/>
        <v>595256</v>
      </c>
    </row>
    <row r="18" spans="1:5" ht="12.75">
      <c r="A18" s="456" t="s">
        <v>95</v>
      </c>
      <c r="B18" s="457"/>
      <c r="C18" s="457">
        <v>317500</v>
      </c>
      <c r="D18" s="457"/>
      <c r="E18" s="458">
        <f t="shared" si="1"/>
        <v>317500</v>
      </c>
    </row>
    <row r="19" spans="1:5" ht="12.75">
      <c r="A19" s="466"/>
      <c r="B19" s="457"/>
      <c r="C19" s="457"/>
      <c r="D19" s="457"/>
      <c r="E19" s="458">
        <f t="shared" si="1"/>
        <v>0</v>
      </c>
    </row>
    <row r="20" spans="1:5" ht="12.75">
      <c r="A20" s="466"/>
      <c r="B20" s="457"/>
      <c r="C20" s="457"/>
      <c r="D20" s="457"/>
      <c r="E20" s="458">
        <f t="shared" si="1"/>
        <v>0</v>
      </c>
    </row>
    <row r="21" spans="1:5" ht="13.5" thickBot="1">
      <c r="A21" s="459"/>
      <c r="B21" s="460"/>
      <c r="C21" s="460"/>
      <c r="D21" s="460"/>
      <c r="E21" s="458">
        <f t="shared" si="1"/>
        <v>0</v>
      </c>
    </row>
    <row r="22" spans="1:5" ht="13.5" thickBot="1">
      <c r="A22" s="461" t="s">
        <v>39</v>
      </c>
      <c r="B22" s="462">
        <f>SUM(B15:B21)</f>
        <v>33313020</v>
      </c>
      <c r="C22" s="462">
        <f>SUM(C15:C21)</f>
        <v>3472515</v>
      </c>
      <c r="D22" s="462">
        <f>SUM(D15:D21)</f>
        <v>0</v>
      </c>
      <c r="E22" s="463">
        <f>SUM(E15:E21)</f>
        <v>36785535</v>
      </c>
    </row>
    <row r="25" spans="1:5" ht="15.75">
      <c r="A25" s="446" t="s">
        <v>89</v>
      </c>
      <c r="B25" s="506" t="s">
        <v>520</v>
      </c>
      <c r="C25" s="506"/>
      <c r="D25" s="506"/>
      <c r="E25" s="506"/>
    </row>
    <row r="26" spans="4:5" ht="14.25" thickBot="1">
      <c r="D26" s="507" t="s">
        <v>452</v>
      </c>
      <c r="E26" s="507"/>
    </row>
    <row r="27" spans="1:5" ht="13.5" thickBot="1">
      <c r="A27" s="447" t="s">
        <v>82</v>
      </c>
      <c r="B27" s="448" t="s">
        <v>490</v>
      </c>
      <c r="C27" s="448" t="s">
        <v>499</v>
      </c>
      <c r="D27" s="448" t="s">
        <v>521</v>
      </c>
      <c r="E27" s="449" t="s">
        <v>38</v>
      </c>
    </row>
    <row r="28" spans="1:5" ht="12.75">
      <c r="A28" s="450" t="s">
        <v>83</v>
      </c>
      <c r="B28" s="451"/>
      <c r="C28" s="451"/>
      <c r="D28" s="451"/>
      <c r="E28" s="452">
        <f aca="true" t="shared" si="2" ref="E28:E34">SUM(B28:D28)</f>
        <v>0</v>
      </c>
    </row>
    <row r="29" spans="1:5" ht="12.75">
      <c r="A29" s="453" t="s">
        <v>96</v>
      </c>
      <c r="B29" s="454"/>
      <c r="C29" s="454"/>
      <c r="D29" s="454"/>
      <c r="E29" s="455">
        <f t="shared" si="2"/>
        <v>0</v>
      </c>
    </row>
    <row r="30" spans="1:5" ht="12.75">
      <c r="A30" s="456" t="s">
        <v>84</v>
      </c>
      <c r="B30" s="457">
        <v>111502500</v>
      </c>
      <c r="C30" s="457">
        <v>96805092.66</v>
      </c>
      <c r="D30" s="457">
        <v>50506257.34</v>
      </c>
      <c r="E30" s="458">
        <f t="shared" si="2"/>
        <v>258813850</v>
      </c>
    </row>
    <row r="31" spans="1:5" ht="12.75">
      <c r="A31" s="456" t="s">
        <v>97</v>
      </c>
      <c r="B31" s="457"/>
      <c r="C31" s="457"/>
      <c r="D31" s="457"/>
      <c r="E31" s="458">
        <f t="shared" si="2"/>
        <v>0</v>
      </c>
    </row>
    <row r="32" spans="1:5" ht="12.75">
      <c r="A32" s="456" t="s">
        <v>85</v>
      </c>
      <c r="B32" s="457"/>
      <c r="C32" s="457"/>
      <c r="D32" s="457"/>
      <c r="E32" s="458">
        <f t="shared" si="2"/>
        <v>0</v>
      </c>
    </row>
    <row r="33" spans="1:5" ht="12.75">
      <c r="A33" s="456" t="s">
        <v>86</v>
      </c>
      <c r="B33" s="457"/>
      <c r="C33" s="457"/>
      <c r="D33" s="457"/>
      <c r="E33" s="458">
        <f t="shared" si="2"/>
        <v>0</v>
      </c>
    </row>
    <row r="34" spans="1:5" ht="13.5" thickBot="1">
      <c r="A34" s="459"/>
      <c r="B34" s="460"/>
      <c r="C34" s="460"/>
      <c r="D34" s="460"/>
      <c r="E34" s="458">
        <f t="shared" si="2"/>
        <v>0</v>
      </c>
    </row>
    <row r="35" spans="1:5" ht="13.5" thickBot="1">
      <c r="A35" s="461" t="s">
        <v>88</v>
      </c>
      <c r="B35" s="462">
        <f>B28+SUM(B30:B34)</f>
        <v>111502500</v>
      </c>
      <c r="C35" s="462">
        <f>C28+SUM(C30:C34)</f>
        <v>96805092.66</v>
      </c>
      <c r="D35" s="462">
        <f>D28+SUM(D30:D34)</f>
        <v>50506257.34</v>
      </c>
      <c r="E35" s="463">
        <f>E28+SUM(E30:E34)</f>
        <v>258813850</v>
      </c>
    </row>
    <row r="36" spans="1:5" ht="13.5" thickBot="1">
      <c r="A36" s="464"/>
      <c r="B36" s="464"/>
      <c r="C36" s="464"/>
      <c r="D36" s="464"/>
      <c r="E36" s="464"/>
    </row>
    <row r="37" spans="1:5" ht="13.5" thickBot="1">
      <c r="A37" s="447" t="s">
        <v>87</v>
      </c>
      <c r="B37" s="448" t="str">
        <f>+B27</f>
        <v>2019.</v>
      </c>
      <c r="C37" s="448" t="str">
        <f>+C27</f>
        <v>2020.</v>
      </c>
      <c r="D37" s="448" t="str">
        <f>+D27</f>
        <v>2020 után</v>
      </c>
      <c r="E37" s="449" t="s">
        <v>38</v>
      </c>
    </row>
    <row r="38" spans="1:5" ht="12.75">
      <c r="A38" s="450" t="s">
        <v>92</v>
      </c>
      <c r="B38" s="451"/>
      <c r="C38" s="451"/>
      <c r="D38" s="451"/>
      <c r="E38" s="452">
        <f aca="true" t="shared" si="3" ref="E38:E44">SUM(B38:D38)</f>
        <v>0</v>
      </c>
    </row>
    <row r="39" spans="1:5" ht="12.75">
      <c r="A39" s="465" t="s">
        <v>93</v>
      </c>
      <c r="B39" s="457">
        <v>111502500</v>
      </c>
      <c r="C39" s="457">
        <v>96805092.66</v>
      </c>
      <c r="D39" s="457">
        <v>50506257.34</v>
      </c>
      <c r="E39" s="458">
        <f t="shared" si="3"/>
        <v>258813850</v>
      </c>
    </row>
    <row r="40" spans="1:5" ht="12.75">
      <c r="A40" s="456" t="s">
        <v>94</v>
      </c>
      <c r="B40" s="457"/>
      <c r="C40" s="457"/>
      <c r="D40" s="457"/>
      <c r="E40" s="458">
        <f t="shared" si="3"/>
        <v>0</v>
      </c>
    </row>
    <row r="41" spans="1:5" ht="12.75">
      <c r="A41" s="456" t="s">
        <v>95</v>
      </c>
      <c r="B41" s="457"/>
      <c r="C41" s="457"/>
      <c r="D41" s="457"/>
      <c r="E41" s="458">
        <f t="shared" si="3"/>
        <v>0</v>
      </c>
    </row>
    <row r="42" spans="1:5" ht="12.75">
      <c r="A42" s="466"/>
      <c r="B42" s="457"/>
      <c r="C42" s="457"/>
      <c r="D42" s="457"/>
      <c r="E42" s="458">
        <f t="shared" si="3"/>
        <v>0</v>
      </c>
    </row>
    <row r="43" spans="1:5" ht="12.75">
      <c r="A43" s="466"/>
      <c r="B43" s="457"/>
      <c r="C43" s="457"/>
      <c r="D43" s="457"/>
      <c r="E43" s="458">
        <f t="shared" si="3"/>
        <v>0</v>
      </c>
    </row>
    <row r="44" spans="1:5" ht="13.5" thickBot="1">
      <c r="A44" s="459"/>
      <c r="B44" s="460"/>
      <c r="C44" s="460"/>
      <c r="D44" s="460"/>
      <c r="E44" s="458">
        <f t="shared" si="3"/>
        <v>0</v>
      </c>
    </row>
    <row r="45" spans="1:5" ht="13.5" thickBot="1">
      <c r="A45" s="461" t="s">
        <v>39</v>
      </c>
      <c r="B45" s="462">
        <f>SUM(B38:B44)</f>
        <v>111502500</v>
      </c>
      <c r="C45" s="462">
        <f>SUM(C38:C44)</f>
        <v>96805092.66</v>
      </c>
      <c r="D45" s="462">
        <f>SUM(D38:D44)</f>
        <v>50506257.34</v>
      </c>
      <c r="E45" s="463">
        <f>SUM(E38:E44)</f>
        <v>258813850</v>
      </c>
    </row>
    <row r="46" spans="1:5" ht="12.75">
      <c r="A46" s="467"/>
      <c r="B46" s="468"/>
      <c r="C46" s="468"/>
      <c r="D46" s="468"/>
      <c r="E46" s="468"/>
    </row>
    <row r="47" spans="1:5" ht="12.75">
      <c r="A47" s="467"/>
      <c r="B47" s="468"/>
      <c r="C47" s="468"/>
      <c r="D47" s="468"/>
      <c r="E47" s="468"/>
    </row>
    <row r="48" spans="1:5" ht="12.75">
      <c r="A48" s="467"/>
      <c r="B48" s="468"/>
      <c r="C48" s="468"/>
      <c r="D48" s="468"/>
      <c r="E48" s="468"/>
    </row>
    <row r="49" spans="1:5" ht="12.75">
      <c r="A49" s="467"/>
      <c r="B49" s="468"/>
      <c r="C49" s="468"/>
      <c r="D49" s="468"/>
      <c r="E49" s="468"/>
    </row>
    <row r="50" spans="1:5" ht="12.75">
      <c r="A50" s="467"/>
      <c r="B50" s="468"/>
      <c r="C50" s="468"/>
      <c r="D50" s="468"/>
      <c r="E50" s="468"/>
    </row>
    <row r="51" spans="1:5" ht="12.75">
      <c r="A51" s="467"/>
      <c r="B51" s="468"/>
      <c r="C51" s="468"/>
      <c r="D51" s="468"/>
      <c r="E51" s="468"/>
    </row>
    <row r="52" spans="1:5" ht="12.75">
      <c r="A52" s="467"/>
      <c r="B52" s="468"/>
      <c r="C52" s="468"/>
      <c r="D52" s="468"/>
      <c r="E52" s="468"/>
    </row>
    <row r="53" spans="1:5" ht="12.75">
      <c r="A53" s="467"/>
      <c r="B53" s="468"/>
      <c r="C53" s="468"/>
      <c r="D53" s="468"/>
      <c r="E53" s="468"/>
    </row>
    <row r="54" spans="1:5" ht="15.75">
      <c r="A54" s="446" t="s">
        <v>89</v>
      </c>
      <c r="B54" s="506" t="s">
        <v>522</v>
      </c>
      <c r="C54" s="506"/>
      <c r="D54" s="506"/>
      <c r="E54" s="506"/>
    </row>
    <row r="55" spans="4:5" ht="14.25" thickBot="1">
      <c r="D55" s="507" t="s">
        <v>452</v>
      </c>
      <c r="E55" s="507"/>
    </row>
    <row r="56" spans="1:5" ht="13.5" thickBot="1">
      <c r="A56" s="447" t="s">
        <v>82</v>
      </c>
      <c r="B56" s="448" t="s">
        <v>486</v>
      </c>
      <c r="C56" s="448" t="s">
        <v>490</v>
      </c>
      <c r="D56" s="448" t="s">
        <v>499</v>
      </c>
      <c r="E56" s="449" t="s">
        <v>38</v>
      </c>
    </row>
    <row r="57" spans="1:5" ht="12.75">
      <c r="A57" s="450" t="s">
        <v>83</v>
      </c>
      <c r="B57" s="451"/>
      <c r="C57" s="451"/>
      <c r="D57" s="451"/>
      <c r="E57" s="452">
        <f aca="true" t="shared" si="4" ref="E57:E63">SUM(B57:D57)</f>
        <v>0</v>
      </c>
    </row>
    <row r="58" spans="1:5" ht="12.75">
      <c r="A58" s="453" t="s">
        <v>96</v>
      </c>
      <c r="B58" s="454"/>
      <c r="C58" s="454"/>
      <c r="D58" s="454"/>
      <c r="E58" s="455">
        <f t="shared" si="4"/>
        <v>0</v>
      </c>
    </row>
    <row r="59" spans="1:5" ht="12.75">
      <c r="A59" s="456" t="s">
        <v>84</v>
      </c>
      <c r="B59" s="457">
        <v>115662701</v>
      </c>
      <c r="C59" s="457"/>
      <c r="D59" s="457">
        <v>1168310</v>
      </c>
      <c r="E59" s="458">
        <f t="shared" si="4"/>
        <v>116831011</v>
      </c>
    </row>
    <row r="60" spans="1:5" ht="12.75">
      <c r="A60" s="456" t="s">
        <v>97</v>
      </c>
      <c r="B60" s="457"/>
      <c r="C60" s="457"/>
      <c r="D60" s="457"/>
      <c r="E60" s="458">
        <f t="shared" si="4"/>
        <v>0</v>
      </c>
    </row>
    <row r="61" spans="1:5" ht="12.75">
      <c r="A61" s="456" t="s">
        <v>85</v>
      </c>
      <c r="B61" s="457"/>
      <c r="C61" s="457"/>
      <c r="D61" s="457"/>
      <c r="E61" s="458">
        <f t="shared" si="4"/>
        <v>0</v>
      </c>
    </row>
    <row r="62" spans="1:5" ht="12.75">
      <c r="A62" s="456" t="s">
        <v>86</v>
      </c>
      <c r="B62" s="457"/>
      <c r="C62" s="457"/>
      <c r="D62" s="457"/>
      <c r="E62" s="458">
        <f t="shared" si="4"/>
        <v>0</v>
      </c>
    </row>
    <row r="63" spans="1:5" ht="13.5" thickBot="1">
      <c r="A63" s="459"/>
      <c r="B63" s="460"/>
      <c r="C63" s="460"/>
      <c r="D63" s="460"/>
      <c r="E63" s="458">
        <f t="shared" si="4"/>
        <v>0</v>
      </c>
    </row>
    <row r="64" spans="1:5" ht="13.5" thickBot="1">
      <c r="A64" s="461" t="s">
        <v>88</v>
      </c>
      <c r="B64" s="462">
        <f>B57+SUM(B59:B63)</f>
        <v>115662701</v>
      </c>
      <c r="C64" s="462">
        <f>C57+SUM(C59:C63)</f>
        <v>0</v>
      </c>
      <c r="D64" s="462">
        <f>D57+SUM(D59:D63)</f>
        <v>1168310</v>
      </c>
      <c r="E64" s="463">
        <f>E57+SUM(E59:E63)</f>
        <v>116831011</v>
      </c>
    </row>
    <row r="65" spans="1:5" ht="13.5" thickBot="1">
      <c r="A65" s="464"/>
      <c r="B65" s="464"/>
      <c r="C65" s="464"/>
      <c r="D65" s="464"/>
      <c r="E65" s="464"/>
    </row>
    <row r="66" spans="1:5" ht="13.5" thickBot="1">
      <c r="A66" s="447" t="s">
        <v>87</v>
      </c>
      <c r="B66" s="448" t="str">
        <f>+B56</f>
        <v>2018.</v>
      </c>
      <c r="C66" s="448" t="str">
        <f>+C56</f>
        <v>2019.</v>
      </c>
      <c r="D66" s="448" t="str">
        <f>+D56</f>
        <v>2020.</v>
      </c>
      <c r="E66" s="449" t="s">
        <v>38</v>
      </c>
    </row>
    <row r="67" spans="1:5" ht="12.75">
      <c r="A67" s="450" t="s">
        <v>92</v>
      </c>
      <c r="B67" s="451"/>
      <c r="C67" s="451"/>
      <c r="D67" s="451"/>
      <c r="E67" s="452">
        <f aca="true" t="shared" si="5" ref="E67:E73">SUM(B67:D67)</f>
        <v>0</v>
      </c>
    </row>
    <row r="68" spans="1:5" ht="12.75">
      <c r="A68" s="465" t="s">
        <v>93</v>
      </c>
      <c r="B68" s="457">
        <v>5080000</v>
      </c>
      <c r="C68" s="457">
        <f>27416246+27416246+54832491+965200</f>
        <v>110630183</v>
      </c>
      <c r="D68" s="457"/>
      <c r="E68" s="458">
        <f t="shared" si="5"/>
        <v>115710183</v>
      </c>
    </row>
    <row r="69" spans="1:5" ht="12.75">
      <c r="A69" s="456" t="s">
        <v>94</v>
      </c>
      <c r="B69" s="457"/>
      <c r="C69" s="457"/>
      <c r="D69" s="457"/>
      <c r="E69" s="458">
        <f t="shared" si="5"/>
        <v>0</v>
      </c>
    </row>
    <row r="70" spans="1:5" ht="12.75">
      <c r="A70" s="456" t="s">
        <v>95</v>
      </c>
      <c r="B70" s="457"/>
      <c r="C70" s="457">
        <f>40000+1397000</f>
        <v>1437000</v>
      </c>
      <c r="D70" s="457"/>
      <c r="E70" s="458">
        <f t="shared" si="5"/>
        <v>1437000</v>
      </c>
    </row>
    <row r="71" spans="1:5" ht="12.75">
      <c r="A71" s="466"/>
      <c r="B71" s="457"/>
      <c r="C71" s="457"/>
      <c r="D71" s="457"/>
      <c r="E71" s="458">
        <f t="shared" si="5"/>
        <v>0</v>
      </c>
    </row>
    <row r="72" spans="1:5" ht="12.75">
      <c r="A72" s="466"/>
      <c r="B72" s="457"/>
      <c r="C72" s="457"/>
      <c r="D72" s="457"/>
      <c r="E72" s="458">
        <f t="shared" si="5"/>
        <v>0</v>
      </c>
    </row>
    <row r="73" spans="1:5" ht="13.5" thickBot="1">
      <c r="A73" s="459"/>
      <c r="B73" s="460"/>
      <c r="C73" s="460"/>
      <c r="D73" s="460"/>
      <c r="E73" s="458">
        <f t="shared" si="5"/>
        <v>0</v>
      </c>
    </row>
    <row r="74" spans="1:5" ht="13.5" thickBot="1">
      <c r="A74" s="461" t="s">
        <v>39</v>
      </c>
      <c r="B74" s="462">
        <f>SUM(B67:B73)</f>
        <v>5080000</v>
      </c>
      <c r="C74" s="462">
        <f>SUM(C67:C73)</f>
        <v>112067183</v>
      </c>
      <c r="D74" s="462">
        <f>SUM(D67:D73)</f>
        <v>0</v>
      </c>
      <c r="E74" s="463">
        <f>SUM(E67:E73)</f>
        <v>117147183</v>
      </c>
    </row>
    <row r="75" spans="1:5" ht="12.75">
      <c r="A75" s="467"/>
      <c r="B75" s="468"/>
      <c r="C75" s="468"/>
      <c r="D75" s="468"/>
      <c r="E75" s="468"/>
    </row>
    <row r="76" spans="1:5" ht="12.75">
      <c r="A76" s="467"/>
      <c r="B76" s="468"/>
      <c r="C76" s="468"/>
      <c r="D76" s="468"/>
      <c r="E76" s="468"/>
    </row>
    <row r="77" spans="1:5" ht="12.75">
      <c r="A77" s="467"/>
      <c r="B77" s="468"/>
      <c r="C77" s="468"/>
      <c r="D77" s="468"/>
      <c r="E77" s="468"/>
    </row>
    <row r="78" spans="1:5" ht="12.75">
      <c r="A78" s="467"/>
      <c r="B78" s="468"/>
      <c r="C78" s="468"/>
      <c r="D78" s="468"/>
      <c r="E78" s="468"/>
    </row>
    <row r="79" spans="1:5" ht="15.75">
      <c r="A79" s="446" t="s">
        <v>89</v>
      </c>
      <c r="B79" s="506" t="s">
        <v>523</v>
      </c>
      <c r="C79" s="506"/>
      <c r="D79" s="506"/>
      <c r="E79" s="506"/>
    </row>
    <row r="80" spans="4:5" ht="14.25" thickBot="1">
      <c r="D80" s="507" t="s">
        <v>452</v>
      </c>
      <c r="E80" s="507"/>
    </row>
    <row r="81" spans="1:5" ht="13.5" thickBot="1">
      <c r="A81" s="447" t="s">
        <v>82</v>
      </c>
      <c r="B81" s="448" t="s">
        <v>486</v>
      </c>
      <c r="C81" s="448" t="s">
        <v>490</v>
      </c>
      <c r="D81" s="448" t="s">
        <v>499</v>
      </c>
      <c r="E81" s="449" t="s">
        <v>38</v>
      </c>
    </row>
    <row r="82" spans="1:5" ht="12.75">
      <c r="A82" s="450" t="s">
        <v>83</v>
      </c>
      <c r="B82" s="451"/>
      <c r="C82" s="451"/>
      <c r="D82" s="451"/>
      <c r="E82" s="452">
        <f aca="true" t="shared" si="6" ref="E82:E88">SUM(B82:D82)</f>
        <v>0</v>
      </c>
    </row>
    <row r="83" spans="1:5" ht="12.75">
      <c r="A83" s="453" t="s">
        <v>96</v>
      </c>
      <c r="B83" s="454"/>
      <c r="C83" s="454"/>
      <c r="D83" s="454"/>
      <c r="E83" s="455">
        <f t="shared" si="6"/>
        <v>0</v>
      </c>
    </row>
    <row r="84" spans="1:5" ht="12.75">
      <c r="A84" s="456" t="s">
        <v>84</v>
      </c>
      <c r="B84" s="457">
        <v>5524499</v>
      </c>
      <c r="C84" s="457">
        <v>3851907</v>
      </c>
      <c r="D84" s="457">
        <v>1250188</v>
      </c>
      <c r="E84" s="458">
        <f t="shared" si="6"/>
        <v>10626594</v>
      </c>
    </row>
    <row r="85" spans="1:5" ht="12.75">
      <c r="A85" s="456" t="s">
        <v>97</v>
      </c>
      <c r="B85" s="457"/>
      <c r="C85" s="457"/>
      <c r="D85" s="457"/>
      <c r="E85" s="458">
        <f t="shared" si="6"/>
        <v>0</v>
      </c>
    </row>
    <row r="86" spans="1:5" ht="12.75">
      <c r="A86" s="456" t="s">
        <v>85</v>
      </c>
      <c r="B86" s="457"/>
      <c r="C86" s="457"/>
      <c r="D86" s="457"/>
      <c r="E86" s="458">
        <f t="shared" si="6"/>
        <v>0</v>
      </c>
    </row>
    <row r="87" spans="1:5" ht="12.75">
      <c r="A87" s="456" t="s">
        <v>86</v>
      </c>
      <c r="B87" s="457"/>
      <c r="C87" s="457"/>
      <c r="D87" s="457"/>
      <c r="E87" s="458">
        <f t="shared" si="6"/>
        <v>0</v>
      </c>
    </row>
    <row r="88" spans="1:5" ht="13.5" thickBot="1">
      <c r="A88" s="459"/>
      <c r="B88" s="460"/>
      <c r="C88" s="460"/>
      <c r="D88" s="460"/>
      <c r="E88" s="458">
        <f t="shared" si="6"/>
        <v>0</v>
      </c>
    </row>
    <row r="89" spans="1:5" ht="13.5" thickBot="1">
      <c r="A89" s="461" t="s">
        <v>88</v>
      </c>
      <c r="B89" s="462">
        <f>B82+SUM(B84:B88)</f>
        <v>5524499</v>
      </c>
      <c r="C89" s="462">
        <f>C82+SUM(C84:C88)</f>
        <v>3851907</v>
      </c>
      <c r="D89" s="462">
        <f>D82+SUM(D84:D88)</f>
        <v>1250188</v>
      </c>
      <c r="E89" s="463">
        <f>E82+SUM(E84:E88)</f>
        <v>10626594</v>
      </c>
    </row>
    <row r="90" spans="1:5" ht="13.5" thickBot="1">
      <c r="A90" s="464"/>
      <c r="B90" s="464"/>
      <c r="C90" s="464"/>
      <c r="D90" s="464"/>
      <c r="E90" s="464"/>
    </row>
    <row r="91" spans="1:5" ht="13.5" thickBot="1">
      <c r="A91" s="447" t="s">
        <v>87</v>
      </c>
      <c r="B91" s="448" t="str">
        <f>+B81</f>
        <v>2018.</v>
      </c>
      <c r="C91" s="448" t="str">
        <f>+C81</f>
        <v>2019.</v>
      </c>
      <c r="D91" s="448" t="str">
        <f>+D81</f>
        <v>2020.</v>
      </c>
      <c r="E91" s="449" t="s">
        <v>38</v>
      </c>
    </row>
    <row r="92" spans="1:5" ht="12.75">
      <c r="A92" s="450" t="s">
        <v>92</v>
      </c>
      <c r="B92" s="451"/>
      <c r="C92" s="451"/>
      <c r="D92" s="451"/>
      <c r="E92" s="452">
        <f aca="true" t="shared" si="7" ref="E92:E98">SUM(B92:D92)</f>
        <v>0</v>
      </c>
    </row>
    <row r="93" spans="1:5" ht="12.75">
      <c r="A93" s="465" t="s">
        <v>93</v>
      </c>
      <c r="B93" s="457">
        <v>14141450</v>
      </c>
      <c r="C93" s="457"/>
      <c r="D93" s="457"/>
      <c r="E93" s="458">
        <f t="shared" si="7"/>
        <v>14141450</v>
      </c>
    </row>
    <row r="94" spans="1:5" ht="12.75">
      <c r="A94" s="456" t="s">
        <v>94</v>
      </c>
      <c r="B94" s="457"/>
      <c r="C94" s="457"/>
      <c r="D94" s="457"/>
      <c r="E94" s="458">
        <f t="shared" si="7"/>
        <v>0</v>
      </c>
    </row>
    <row r="95" spans="1:5" ht="12.75">
      <c r="A95" s="456" t="s">
        <v>95</v>
      </c>
      <c r="B95" s="457"/>
      <c r="C95" s="457"/>
      <c r="D95" s="457"/>
      <c r="E95" s="458">
        <f t="shared" si="7"/>
        <v>0</v>
      </c>
    </row>
    <row r="96" spans="1:5" ht="12.75">
      <c r="A96" s="466"/>
      <c r="B96" s="457"/>
      <c r="C96" s="457"/>
      <c r="D96" s="457"/>
      <c r="E96" s="458">
        <f t="shared" si="7"/>
        <v>0</v>
      </c>
    </row>
    <row r="97" spans="1:5" ht="12.75">
      <c r="A97" s="466"/>
      <c r="B97" s="457"/>
      <c r="C97" s="457"/>
      <c r="D97" s="457"/>
      <c r="E97" s="458">
        <f t="shared" si="7"/>
        <v>0</v>
      </c>
    </row>
    <row r="98" spans="1:5" ht="13.5" thickBot="1">
      <c r="A98" s="459"/>
      <c r="B98" s="460"/>
      <c r="C98" s="460"/>
      <c r="D98" s="460"/>
      <c r="E98" s="458">
        <f t="shared" si="7"/>
        <v>0</v>
      </c>
    </row>
    <row r="99" spans="1:5" ht="13.5" thickBot="1">
      <c r="A99" s="461" t="s">
        <v>39</v>
      </c>
      <c r="B99" s="462">
        <f>SUM(B92:B98)</f>
        <v>14141450</v>
      </c>
      <c r="C99" s="462">
        <f>SUM(C92:C98)</f>
        <v>0</v>
      </c>
      <c r="D99" s="462">
        <f>SUM(D92:D98)</f>
        <v>0</v>
      </c>
      <c r="E99" s="463">
        <f>SUM(E92:E98)</f>
        <v>14141450</v>
      </c>
    </row>
    <row r="100" spans="1:5" ht="12.75">
      <c r="A100" s="467"/>
      <c r="B100" s="468"/>
      <c r="C100" s="468"/>
      <c r="D100" s="468"/>
      <c r="E100" s="468"/>
    </row>
    <row r="101" spans="1:5" ht="12.75">
      <c r="A101" s="467"/>
      <c r="B101" s="468"/>
      <c r="C101" s="468"/>
      <c r="D101" s="468"/>
      <c r="E101" s="468"/>
    </row>
    <row r="102" spans="1:5" ht="12.75">
      <c r="A102" s="467"/>
      <c r="B102" s="468"/>
      <c r="C102" s="468"/>
      <c r="D102" s="468"/>
      <c r="E102" s="468"/>
    </row>
    <row r="103" spans="1:5" ht="12.75">
      <c r="A103" s="467"/>
      <c r="B103" s="468"/>
      <c r="C103" s="468"/>
      <c r="D103" s="468"/>
      <c r="E103" s="468"/>
    </row>
    <row r="104" spans="1:8" ht="12.75">
      <c r="A104" s="467"/>
      <c r="B104" s="468"/>
      <c r="C104" s="468"/>
      <c r="D104" s="468"/>
      <c r="E104" s="468"/>
      <c r="H104" s="34"/>
    </row>
    <row r="105" spans="1:5" ht="12.75">
      <c r="A105" s="467"/>
      <c r="B105" s="468"/>
      <c r="C105" s="468"/>
      <c r="D105" s="468"/>
      <c r="E105" s="468"/>
    </row>
    <row r="106" spans="1:5" ht="12.75">
      <c r="A106" s="467"/>
      <c r="B106" s="468"/>
      <c r="C106" s="468"/>
      <c r="D106" s="468"/>
      <c r="E106" s="468"/>
    </row>
    <row r="107" spans="1:5" ht="12.75">
      <c r="A107" s="467"/>
      <c r="B107" s="468"/>
      <c r="C107" s="468"/>
      <c r="D107" s="468"/>
      <c r="E107" s="468"/>
    </row>
    <row r="108" spans="1:5" ht="15.75">
      <c r="A108" s="446" t="s">
        <v>89</v>
      </c>
      <c r="B108" s="506" t="s">
        <v>524</v>
      </c>
      <c r="C108" s="506"/>
      <c r="D108" s="506"/>
      <c r="E108" s="506"/>
    </row>
    <row r="109" spans="4:5" ht="14.25" thickBot="1">
      <c r="D109" s="507" t="s">
        <v>452</v>
      </c>
      <c r="E109" s="507"/>
    </row>
    <row r="110" spans="1:5" ht="13.5" thickBot="1">
      <c r="A110" s="447" t="s">
        <v>82</v>
      </c>
      <c r="B110" s="448" t="s">
        <v>497</v>
      </c>
      <c r="C110" s="448" t="s">
        <v>490</v>
      </c>
      <c r="D110" s="448" t="s">
        <v>499</v>
      </c>
      <c r="E110" s="449" t="s">
        <v>38</v>
      </c>
    </row>
    <row r="111" spans="1:5" ht="12.75">
      <c r="A111" s="450" t="s">
        <v>83</v>
      </c>
      <c r="B111" s="451"/>
      <c r="C111" s="451"/>
      <c r="D111" s="451"/>
      <c r="E111" s="452">
        <f aca="true" t="shared" si="8" ref="E111:E117">SUM(B111:D111)</f>
        <v>0</v>
      </c>
    </row>
    <row r="112" spans="1:5" ht="12.75" customHeight="1">
      <c r="A112" s="453" t="s">
        <v>96</v>
      </c>
      <c r="B112" s="454"/>
      <c r="C112" s="454"/>
      <c r="D112" s="454"/>
      <c r="E112" s="455">
        <f t="shared" si="8"/>
        <v>0</v>
      </c>
    </row>
    <row r="113" spans="1:5" ht="12.75">
      <c r="A113" s="456" t="s">
        <v>84</v>
      </c>
      <c r="B113" s="457">
        <v>29240969</v>
      </c>
      <c r="C113" s="457"/>
      <c r="D113" s="457">
        <v>14647257</v>
      </c>
      <c r="E113" s="458">
        <f t="shared" si="8"/>
        <v>43888226</v>
      </c>
    </row>
    <row r="114" spans="1:5" ht="12.75">
      <c r="A114" s="456" t="s">
        <v>97</v>
      </c>
      <c r="B114" s="457"/>
      <c r="C114" s="457"/>
      <c r="D114" s="457"/>
      <c r="E114" s="458">
        <f t="shared" si="8"/>
        <v>0</v>
      </c>
    </row>
    <row r="115" spans="1:5" ht="12.75">
      <c r="A115" s="456" t="s">
        <v>85</v>
      </c>
      <c r="B115" s="457"/>
      <c r="C115" s="457"/>
      <c r="D115" s="457"/>
      <c r="E115" s="458">
        <f t="shared" si="8"/>
        <v>0</v>
      </c>
    </row>
    <row r="116" spans="1:5" ht="12.75">
      <c r="A116" s="456" t="s">
        <v>86</v>
      </c>
      <c r="B116" s="457"/>
      <c r="C116" s="457"/>
      <c r="D116" s="457"/>
      <c r="E116" s="458">
        <f t="shared" si="8"/>
        <v>0</v>
      </c>
    </row>
    <row r="117" spans="1:5" ht="13.5" thickBot="1">
      <c r="A117" s="459"/>
      <c r="B117" s="460"/>
      <c r="C117" s="460"/>
      <c r="D117" s="460"/>
      <c r="E117" s="458">
        <f t="shared" si="8"/>
        <v>0</v>
      </c>
    </row>
    <row r="118" spans="1:5" ht="13.5" thickBot="1">
      <c r="A118" s="461" t="s">
        <v>88</v>
      </c>
      <c r="B118" s="462">
        <f>B111+SUM(B113:B117)</f>
        <v>29240969</v>
      </c>
      <c r="C118" s="462">
        <f>C111+SUM(C113:C117)</f>
        <v>0</v>
      </c>
      <c r="D118" s="462">
        <f>D111+SUM(D113:D117)</f>
        <v>14647257</v>
      </c>
      <c r="E118" s="463">
        <f>E111+SUM(E113:E117)</f>
        <v>43888226</v>
      </c>
    </row>
    <row r="119" spans="1:5" ht="13.5" thickBot="1">
      <c r="A119" s="464"/>
      <c r="B119" s="464"/>
      <c r="C119" s="464"/>
      <c r="D119" s="464"/>
      <c r="E119" s="464"/>
    </row>
    <row r="120" spans="1:5" ht="13.5" thickBot="1">
      <c r="A120" s="447" t="s">
        <v>87</v>
      </c>
      <c r="B120" s="448" t="str">
        <f>+B110</f>
        <v>2017.</v>
      </c>
      <c r="C120" s="448" t="str">
        <f>+C110</f>
        <v>2019.</v>
      </c>
      <c r="D120" s="448" t="str">
        <f>+D110</f>
        <v>2020.</v>
      </c>
      <c r="E120" s="449" t="s">
        <v>38</v>
      </c>
    </row>
    <row r="121" spans="1:5" ht="12.75">
      <c r="A121" s="450" t="s">
        <v>92</v>
      </c>
      <c r="B121" s="451"/>
      <c r="C121" s="451"/>
      <c r="D121" s="451"/>
      <c r="E121" s="452">
        <f aca="true" t="shared" si="9" ref="E121:E127">SUM(B121:D121)</f>
        <v>0</v>
      </c>
    </row>
    <row r="122" spans="1:5" ht="12.75">
      <c r="A122" s="465" t="s">
        <v>93</v>
      </c>
      <c r="B122" s="457"/>
      <c r="C122" s="457"/>
      <c r="D122" s="457">
        <f>34557658+9330568</f>
        <v>43888226</v>
      </c>
      <c r="E122" s="458">
        <f t="shared" si="9"/>
        <v>43888226</v>
      </c>
    </row>
    <row r="123" spans="1:5" ht="12.75">
      <c r="A123" s="456" t="s">
        <v>94</v>
      </c>
      <c r="B123" s="457"/>
      <c r="C123" s="457"/>
      <c r="D123" s="457"/>
      <c r="E123" s="458">
        <f t="shared" si="9"/>
        <v>0</v>
      </c>
    </row>
    <row r="124" spans="1:5" ht="12.75">
      <c r="A124" s="456" t="s">
        <v>95</v>
      </c>
      <c r="B124" s="457"/>
      <c r="C124" s="457"/>
      <c r="D124" s="457"/>
      <c r="E124" s="458">
        <f t="shared" si="9"/>
        <v>0</v>
      </c>
    </row>
    <row r="125" spans="1:5" ht="12.75">
      <c r="A125" s="466"/>
      <c r="B125" s="457"/>
      <c r="C125" s="457"/>
      <c r="D125" s="457"/>
      <c r="E125" s="458">
        <f t="shared" si="9"/>
        <v>0</v>
      </c>
    </row>
    <row r="126" spans="1:5" ht="12.75">
      <c r="A126" s="466"/>
      <c r="B126" s="457"/>
      <c r="C126" s="457"/>
      <c r="D126" s="457"/>
      <c r="E126" s="458">
        <f t="shared" si="9"/>
        <v>0</v>
      </c>
    </row>
    <row r="127" spans="1:5" ht="13.5" thickBot="1">
      <c r="A127" s="459"/>
      <c r="B127" s="460"/>
      <c r="C127" s="460"/>
      <c r="D127" s="460"/>
      <c r="E127" s="458">
        <f t="shared" si="9"/>
        <v>0</v>
      </c>
    </row>
    <row r="128" spans="1:5" ht="13.5" thickBot="1">
      <c r="A128" s="461" t="s">
        <v>39</v>
      </c>
      <c r="B128" s="462">
        <f>SUM(B121:B127)</f>
        <v>0</v>
      </c>
      <c r="C128" s="462">
        <f>SUM(C121:C127)</f>
        <v>0</v>
      </c>
      <c r="D128" s="462">
        <f>SUM(D121:D127)</f>
        <v>43888226</v>
      </c>
      <c r="E128" s="463">
        <f>SUM(E121:E127)</f>
        <v>43888226</v>
      </c>
    </row>
    <row r="129" spans="1:5" ht="12.75">
      <c r="A129" s="467"/>
      <c r="B129" s="468"/>
      <c r="C129" s="468"/>
      <c r="D129" s="468"/>
      <c r="E129" s="468"/>
    </row>
    <row r="130" spans="1:5" ht="12.75">
      <c r="A130" s="467"/>
      <c r="B130" s="468"/>
      <c r="C130" s="468"/>
      <c r="D130" s="468"/>
      <c r="E130" s="468"/>
    </row>
    <row r="131" spans="1:5" ht="12.75">
      <c r="A131" s="467"/>
      <c r="B131" s="468"/>
      <c r="C131" s="468"/>
      <c r="D131" s="468"/>
      <c r="E131" s="468"/>
    </row>
    <row r="132" spans="1:5" ht="12.75">
      <c r="A132" s="467"/>
      <c r="B132" s="468"/>
      <c r="C132" s="468"/>
      <c r="D132" s="468"/>
      <c r="E132" s="468"/>
    </row>
    <row r="133" spans="1:5" ht="12.75">
      <c r="A133" s="467"/>
      <c r="B133" s="468"/>
      <c r="C133" s="468"/>
      <c r="D133" s="468"/>
      <c r="E133" s="468"/>
    </row>
    <row r="134" spans="1:5" ht="12.75">
      <c r="A134" s="467"/>
      <c r="B134" s="468"/>
      <c r="C134" s="468"/>
      <c r="D134" s="468"/>
      <c r="E134" s="468"/>
    </row>
    <row r="135" spans="1:5" ht="12.75">
      <c r="A135" s="467"/>
      <c r="B135" s="468"/>
      <c r="C135" s="468"/>
      <c r="D135" s="468"/>
      <c r="E135" s="468"/>
    </row>
    <row r="136" spans="1:5" ht="12.75">
      <c r="A136" s="467"/>
      <c r="B136" s="468"/>
      <c r="C136" s="468"/>
      <c r="D136" s="468"/>
      <c r="E136" s="468"/>
    </row>
    <row r="137" spans="1:5" ht="12.75">
      <c r="A137" s="467"/>
      <c r="B137" s="468"/>
      <c r="C137" s="468"/>
      <c r="D137" s="468"/>
      <c r="E137" s="468"/>
    </row>
    <row r="138" spans="1:5" ht="12.75">
      <c r="A138" s="467"/>
      <c r="B138" s="468"/>
      <c r="C138" s="468"/>
      <c r="D138" s="468"/>
      <c r="E138" s="468"/>
    </row>
    <row r="139" spans="1:5" ht="12.75">
      <c r="A139" s="467"/>
      <c r="B139" s="468"/>
      <c r="C139" s="468"/>
      <c r="D139" s="468"/>
      <c r="E139" s="468"/>
    </row>
    <row r="140" spans="1:5" ht="12.75">
      <c r="A140" s="467"/>
      <c r="B140" s="468"/>
      <c r="C140" s="468"/>
      <c r="D140" s="468"/>
      <c r="E140" s="468"/>
    </row>
    <row r="142" spans="1:5" ht="15.75">
      <c r="A142" s="508" t="str">
        <f>+CONCATENATE("Önkormányzaton kívüli EU-s projektekhez történő hozzájárulás ",LEFT('[1]ÖSSZEFÜGGÉSEK'!A5,4),". évi előirányzat")</f>
        <v>Önkormányzaton kívüli EU-s projektekhez történő hozzájárulás 2019. évi előirányzat</v>
      </c>
      <c r="B142" s="508"/>
      <c r="C142" s="508"/>
      <c r="D142" s="508"/>
      <c r="E142" s="508"/>
    </row>
    <row r="143" ht="13.5" thickBot="1"/>
    <row r="144" spans="1:5" ht="13.5" thickBot="1">
      <c r="A144" s="523" t="s">
        <v>90</v>
      </c>
      <c r="B144" s="524"/>
      <c r="C144" s="525"/>
      <c r="D144" s="517" t="s">
        <v>98</v>
      </c>
      <c r="E144" s="518"/>
    </row>
    <row r="145" spans="1:5" ht="12.75">
      <c r="A145" s="526"/>
      <c r="B145" s="527"/>
      <c r="C145" s="528"/>
      <c r="D145" s="519"/>
      <c r="E145" s="520"/>
    </row>
    <row r="146" spans="1:5" ht="13.5" thickBot="1">
      <c r="A146" s="514"/>
      <c r="B146" s="515"/>
      <c r="C146" s="516"/>
      <c r="D146" s="521"/>
      <c r="E146" s="522"/>
    </row>
    <row r="147" spans="1:5" ht="13.5" thickBot="1">
      <c r="A147" s="509" t="s">
        <v>39</v>
      </c>
      <c r="B147" s="510"/>
      <c r="C147" s="511"/>
      <c r="D147" s="512">
        <f>SUM(D145:E146)</f>
        <v>0</v>
      </c>
      <c r="E147" s="513"/>
    </row>
  </sheetData>
  <sheetProtection/>
  <mergeCells count="19">
    <mergeCell ref="D55:E55"/>
    <mergeCell ref="B79:E79"/>
    <mergeCell ref="D80:E80"/>
    <mergeCell ref="A146:C146"/>
    <mergeCell ref="D144:E144"/>
    <mergeCell ref="D145:E145"/>
    <mergeCell ref="D146:E146"/>
    <mergeCell ref="A144:C144"/>
    <mergeCell ref="A145:C145"/>
    <mergeCell ref="B108:E108"/>
    <mergeCell ref="D109:E109"/>
    <mergeCell ref="A142:E142"/>
    <mergeCell ref="A147:C147"/>
    <mergeCell ref="D147:E147"/>
    <mergeCell ref="B2:E2"/>
    <mergeCell ref="B25:E25"/>
    <mergeCell ref="D3:E3"/>
    <mergeCell ref="D26:E26"/>
    <mergeCell ref="B54:E54"/>
  </mergeCells>
  <conditionalFormatting sqref="E5:E12 B12:D12 B22:E22 E15:E21 E28:E35 B35:D35 E38:E53 B45:D53 D147:E147 B75:E78 B100:E107 B129:E140">
    <cfRule type="cellIs" priority="4" dxfId="4" operator="equal" stopIfTrue="1">
      <formula>0</formula>
    </cfRule>
  </conditionalFormatting>
  <conditionalFormatting sqref="E57:E64 B64:D64 E67:E74 B74:D74">
    <cfRule type="cellIs" priority="3" dxfId="4" operator="equal" stopIfTrue="1">
      <formula>0</formula>
    </cfRule>
  </conditionalFormatting>
  <conditionalFormatting sqref="E111:E118 B118:D118 E121:E128 B128:D128">
    <cfRule type="cellIs" priority="1" dxfId="4" operator="equal" stopIfTrue="1">
      <formula>0</formula>
    </cfRule>
  </conditionalFormatting>
  <conditionalFormatting sqref="E82:E89 B89:D89 E92:E99 B99:D99">
    <cfRule type="cellIs" priority="2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/2020. (VI.30.)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94">
      <selection activeCell="E123" sqref="E123"/>
    </sheetView>
  </sheetViews>
  <sheetFormatPr defaultColWidth="9.00390625" defaultRowHeight="12.75"/>
  <cols>
    <col min="1" max="1" width="19.50390625" style="237" customWidth="1"/>
    <col min="2" max="2" width="61.875" style="238" customWidth="1"/>
    <col min="3" max="3" width="25.00390625" style="239" customWidth="1"/>
    <col min="4" max="4" width="19.50390625" style="2" customWidth="1"/>
    <col min="5" max="5" width="13.50390625" style="2" bestFit="1" customWidth="1"/>
    <col min="6" max="16384" width="9.375" style="2" customWidth="1"/>
  </cols>
  <sheetData>
    <row r="1" spans="1:4" s="1" customFormat="1" ht="16.5" customHeight="1" thickBot="1">
      <c r="A1" s="125"/>
      <c r="B1" s="126"/>
      <c r="D1" s="139" t="s">
        <v>529</v>
      </c>
    </row>
    <row r="2" spans="1:4" s="47" customFormat="1" ht="21" customHeight="1">
      <c r="A2" s="242" t="s">
        <v>46</v>
      </c>
      <c r="B2" s="221" t="s">
        <v>162</v>
      </c>
      <c r="C2" s="469" t="s">
        <v>40</v>
      </c>
      <c r="D2" s="469" t="s">
        <v>40</v>
      </c>
    </row>
    <row r="3" spans="1:4" s="47" customFormat="1" ht="16.5" thickBot="1">
      <c r="A3" s="127" t="s">
        <v>141</v>
      </c>
      <c r="B3" s="222" t="s">
        <v>343</v>
      </c>
      <c r="C3" s="470" t="s">
        <v>40</v>
      </c>
      <c r="D3" s="470" t="s">
        <v>40</v>
      </c>
    </row>
    <row r="4" spans="1:4" s="48" customFormat="1" ht="15.75" customHeight="1" thickBot="1">
      <c r="A4" s="128"/>
      <c r="B4" s="128"/>
      <c r="C4" s="471"/>
      <c r="D4" s="471"/>
    </row>
    <row r="5" spans="1:4" ht="24.75" thickBot="1">
      <c r="A5" s="243" t="s">
        <v>142</v>
      </c>
      <c r="B5" s="130" t="s">
        <v>41</v>
      </c>
      <c r="C5" s="472" t="s">
        <v>456</v>
      </c>
      <c r="D5" s="472" t="s">
        <v>525</v>
      </c>
    </row>
    <row r="6" spans="1:4" s="40" customFormat="1" ht="12.75" customHeight="1" thickBot="1">
      <c r="A6" s="119" t="s">
        <v>418</v>
      </c>
      <c r="B6" s="120" t="s">
        <v>419</v>
      </c>
      <c r="C6" s="473" t="s">
        <v>420</v>
      </c>
      <c r="D6" s="473" t="s">
        <v>422</v>
      </c>
    </row>
    <row r="7" spans="1:4" s="40" customFormat="1" ht="15.75" customHeight="1" thickBot="1">
      <c r="A7" s="131"/>
      <c r="B7" s="132" t="s">
        <v>43</v>
      </c>
      <c r="C7" s="474"/>
      <c r="D7" s="474"/>
    </row>
    <row r="8" spans="1:4" s="40" customFormat="1" ht="12" customHeight="1" thickBot="1">
      <c r="A8" s="25" t="s">
        <v>8</v>
      </c>
      <c r="B8" s="19" t="s">
        <v>189</v>
      </c>
      <c r="C8" s="403">
        <v>55068674</v>
      </c>
      <c r="D8" s="403">
        <v>64806976</v>
      </c>
    </row>
    <row r="9" spans="1:4" s="49" customFormat="1" ht="12" customHeight="1">
      <c r="A9" s="268" t="s">
        <v>63</v>
      </c>
      <c r="B9" s="252" t="s">
        <v>190</v>
      </c>
      <c r="C9" s="404">
        <v>17050678</v>
      </c>
      <c r="D9" s="404">
        <v>17425432</v>
      </c>
    </row>
    <row r="10" spans="1:4" s="50" customFormat="1" ht="12" customHeight="1">
      <c r="A10" s="269" t="s">
        <v>64</v>
      </c>
      <c r="B10" s="253" t="s">
        <v>191</v>
      </c>
      <c r="C10" s="411">
        <v>18931500</v>
      </c>
      <c r="D10" s="411">
        <v>20244884</v>
      </c>
    </row>
    <row r="11" spans="1:4" s="50" customFormat="1" ht="12" customHeight="1">
      <c r="A11" s="269" t="s">
        <v>65</v>
      </c>
      <c r="B11" s="253" t="s">
        <v>192</v>
      </c>
      <c r="C11" s="411">
        <v>17286496</v>
      </c>
      <c r="D11" s="411">
        <v>22708858</v>
      </c>
    </row>
    <row r="12" spans="1:4" s="50" customFormat="1" ht="12" customHeight="1">
      <c r="A12" s="269" t="s">
        <v>66</v>
      </c>
      <c r="B12" s="253" t="s">
        <v>193</v>
      </c>
      <c r="C12" s="411">
        <v>1800000</v>
      </c>
      <c r="D12" s="411">
        <v>1906550</v>
      </c>
    </row>
    <row r="13" spans="1:4" s="50" customFormat="1" ht="12" customHeight="1">
      <c r="A13" s="269" t="s">
        <v>99</v>
      </c>
      <c r="B13" s="253" t="s">
        <v>428</v>
      </c>
      <c r="C13" s="411">
        <v>0</v>
      </c>
      <c r="D13" s="411">
        <v>1338580</v>
      </c>
    </row>
    <row r="14" spans="1:4" s="49" customFormat="1" ht="12" customHeight="1" thickBot="1">
      <c r="A14" s="270" t="s">
        <v>67</v>
      </c>
      <c r="B14" s="254" t="s">
        <v>355</v>
      </c>
      <c r="C14" s="411">
        <v>0</v>
      </c>
      <c r="D14" s="411">
        <v>1182672</v>
      </c>
    </row>
    <row r="15" spans="1:5" s="49" customFormat="1" ht="24.75" customHeight="1" thickBot="1">
      <c r="A15" s="25" t="s">
        <v>9</v>
      </c>
      <c r="B15" s="159" t="s">
        <v>194</v>
      </c>
      <c r="C15" s="403">
        <v>6165000</v>
      </c>
      <c r="D15" s="403">
        <v>7029157</v>
      </c>
      <c r="E15" s="41"/>
    </row>
    <row r="16" spans="1:4" s="49" customFormat="1" ht="12" customHeight="1">
      <c r="A16" s="268" t="s">
        <v>69</v>
      </c>
      <c r="B16" s="252" t="s">
        <v>195</v>
      </c>
      <c r="C16" s="404"/>
      <c r="D16" s="404"/>
    </row>
    <row r="17" spans="1:4" s="49" customFormat="1" ht="12" customHeight="1">
      <c r="A17" s="269" t="s">
        <v>70</v>
      </c>
      <c r="B17" s="253" t="s">
        <v>196</v>
      </c>
      <c r="C17" s="411"/>
      <c r="D17" s="411"/>
    </row>
    <row r="18" spans="1:4" s="49" customFormat="1" ht="12" customHeight="1">
      <c r="A18" s="269" t="s">
        <v>71</v>
      </c>
      <c r="B18" s="253" t="s">
        <v>346</v>
      </c>
      <c r="C18" s="411"/>
      <c r="D18" s="411"/>
    </row>
    <row r="19" spans="1:4" s="49" customFormat="1" ht="12" customHeight="1">
      <c r="A19" s="269" t="s">
        <v>72</v>
      </c>
      <c r="B19" s="253" t="s">
        <v>347</v>
      </c>
      <c r="C19" s="411"/>
      <c r="D19" s="411"/>
    </row>
    <row r="20" spans="1:4" s="49" customFormat="1" ht="12" customHeight="1">
      <c r="A20" s="269" t="s">
        <v>73</v>
      </c>
      <c r="B20" s="253" t="s">
        <v>197</v>
      </c>
      <c r="C20" s="411">
        <v>6165000</v>
      </c>
      <c r="D20" s="411">
        <v>7029157</v>
      </c>
    </row>
    <row r="21" spans="1:4" s="50" customFormat="1" ht="12" customHeight="1" thickBot="1">
      <c r="A21" s="270" t="s">
        <v>79</v>
      </c>
      <c r="B21" s="254" t="s">
        <v>198</v>
      </c>
      <c r="C21" s="410"/>
      <c r="D21" s="410"/>
    </row>
    <row r="22" spans="1:4" s="50" customFormat="1" ht="26.25" customHeight="1" thickBot="1">
      <c r="A22" s="25" t="s">
        <v>10</v>
      </c>
      <c r="B22" s="19" t="s">
        <v>199</v>
      </c>
      <c r="C22" s="403">
        <v>0</v>
      </c>
      <c r="D22" s="403">
        <v>122883771</v>
      </c>
    </row>
    <row r="23" spans="1:4" s="50" customFormat="1" ht="12" customHeight="1">
      <c r="A23" s="268" t="s">
        <v>52</v>
      </c>
      <c r="B23" s="252" t="s">
        <v>200</v>
      </c>
      <c r="C23" s="404"/>
      <c r="D23" s="404"/>
    </row>
    <row r="24" spans="1:4" s="49" customFormat="1" ht="12" customHeight="1">
      <c r="A24" s="269" t="s">
        <v>53</v>
      </c>
      <c r="B24" s="253" t="s">
        <v>201</v>
      </c>
      <c r="C24" s="411"/>
      <c r="D24" s="411"/>
    </row>
    <row r="25" spans="1:4" s="50" customFormat="1" ht="12" customHeight="1">
      <c r="A25" s="269" t="s">
        <v>54</v>
      </c>
      <c r="B25" s="253" t="s">
        <v>348</v>
      </c>
      <c r="C25" s="411"/>
      <c r="D25" s="411"/>
    </row>
    <row r="26" spans="1:4" s="50" customFormat="1" ht="12" customHeight="1">
      <c r="A26" s="269" t="s">
        <v>55</v>
      </c>
      <c r="B26" s="253" t="s">
        <v>349</v>
      </c>
      <c r="C26" s="411"/>
      <c r="D26" s="411"/>
    </row>
    <row r="27" spans="1:4" s="50" customFormat="1" ht="12" customHeight="1">
      <c r="A27" s="269" t="s">
        <v>110</v>
      </c>
      <c r="B27" s="253" t="s">
        <v>202</v>
      </c>
      <c r="C27" s="411">
        <v>0</v>
      </c>
      <c r="D27" s="411">
        <v>122883771</v>
      </c>
    </row>
    <row r="28" spans="1:4" s="50" customFormat="1" ht="12" customHeight="1" thickBot="1">
      <c r="A28" s="270" t="s">
        <v>111</v>
      </c>
      <c r="B28" s="254" t="s">
        <v>203</v>
      </c>
      <c r="C28" s="410">
        <v>0</v>
      </c>
      <c r="D28" s="410">
        <v>0</v>
      </c>
    </row>
    <row r="29" spans="1:4" s="50" customFormat="1" ht="12" customHeight="1" thickBot="1">
      <c r="A29" s="25" t="s">
        <v>112</v>
      </c>
      <c r="B29" s="19" t="s">
        <v>204</v>
      </c>
      <c r="C29" s="405">
        <f>+C30+C34+C35+C36</f>
        <v>14545000</v>
      </c>
      <c r="D29" s="405">
        <f>+D30+D34+D35+D36</f>
        <v>18745000</v>
      </c>
    </row>
    <row r="30" spans="1:4" s="50" customFormat="1" ht="12" customHeight="1">
      <c r="A30" s="268" t="s">
        <v>205</v>
      </c>
      <c r="B30" s="252" t="s">
        <v>429</v>
      </c>
      <c r="C30" s="475">
        <f>+C31+C32+C33</f>
        <v>12070000</v>
      </c>
      <c r="D30" s="475">
        <f>+D31+D32+D33</f>
        <v>16170000</v>
      </c>
    </row>
    <row r="31" spans="1:4" s="50" customFormat="1" ht="12" customHeight="1">
      <c r="A31" s="269" t="s">
        <v>206</v>
      </c>
      <c r="B31" s="253" t="s">
        <v>211</v>
      </c>
      <c r="C31" s="411">
        <v>2137000</v>
      </c>
      <c r="D31" s="411">
        <v>2237000</v>
      </c>
    </row>
    <row r="32" spans="1:4" s="50" customFormat="1" ht="12" customHeight="1">
      <c r="A32" s="269" t="s">
        <v>207</v>
      </c>
      <c r="B32" s="253" t="s">
        <v>212</v>
      </c>
      <c r="C32" s="411"/>
      <c r="D32" s="411"/>
    </row>
    <row r="33" spans="1:4" s="50" customFormat="1" ht="12" customHeight="1">
      <c r="A33" s="269" t="s">
        <v>359</v>
      </c>
      <c r="B33" s="290" t="s">
        <v>360</v>
      </c>
      <c r="C33" s="411">
        <v>9933000</v>
      </c>
      <c r="D33" s="411">
        <v>13933000</v>
      </c>
    </row>
    <row r="34" spans="1:4" s="50" customFormat="1" ht="12" customHeight="1">
      <c r="A34" s="269" t="s">
        <v>208</v>
      </c>
      <c r="B34" s="253" t="s">
        <v>213</v>
      </c>
      <c r="C34" s="411">
        <v>2412000</v>
      </c>
      <c r="D34" s="411">
        <v>2512000</v>
      </c>
    </row>
    <row r="35" spans="1:4" s="50" customFormat="1" ht="12" customHeight="1">
      <c r="A35" s="269" t="s">
        <v>209</v>
      </c>
      <c r="B35" s="253" t="s">
        <v>214</v>
      </c>
      <c r="C35" s="411"/>
      <c r="D35" s="411"/>
    </row>
    <row r="36" spans="1:4" s="50" customFormat="1" ht="12" customHeight="1" thickBot="1">
      <c r="A36" s="270" t="s">
        <v>210</v>
      </c>
      <c r="B36" s="254" t="s">
        <v>215</v>
      </c>
      <c r="C36" s="410">
        <v>63000</v>
      </c>
      <c r="D36" s="410">
        <v>63000</v>
      </c>
    </row>
    <row r="37" spans="1:4" s="50" customFormat="1" ht="12" customHeight="1" thickBot="1">
      <c r="A37" s="25" t="s">
        <v>12</v>
      </c>
      <c r="B37" s="19" t="s">
        <v>356</v>
      </c>
      <c r="C37" s="403">
        <v>10644139</v>
      </c>
      <c r="D37" s="403">
        <v>11016833</v>
      </c>
    </row>
    <row r="38" spans="1:4" s="50" customFormat="1" ht="12" customHeight="1">
      <c r="A38" s="268" t="s">
        <v>56</v>
      </c>
      <c r="B38" s="252" t="s">
        <v>218</v>
      </c>
      <c r="C38" s="404"/>
      <c r="D38" s="404"/>
    </row>
    <row r="39" spans="1:4" s="50" customFormat="1" ht="12" customHeight="1">
      <c r="A39" s="269" t="s">
        <v>57</v>
      </c>
      <c r="B39" s="253" t="s">
        <v>219</v>
      </c>
      <c r="C39" s="411">
        <v>0</v>
      </c>
      <c r="D39" s="411">
        <v>212542</v>
      </c>
    </row>
    <row r="40" spans="1:4" s="50" customFormat="1" ht="12" customHeight="1">
      <c r="A40" s="269" t="s">
        <v>58</v>
      </c>
      <c r="B40" s="253" t="s">
        <v>220</v>
      </c>
      <c r="C40" s="411">
        <v>0</v>
      </c>
      <c r="D40" s="411">
        <v>49152</v>
      </c>
    </row>
    <row r="41" spans="1:4" s="50" customFormat="1" ht="12" customHeight="1">
      <c r="A41" s="269" t="s">
        <v>114</v>
      </c>
      <c r="B41" s="253" t="s">
        <v>221</v>
      </c>
      <c r="C41" s="411">
        <v>767000</v>
      </c>
      <c r="D41" s="411">
        <v>833000</v>
      </c>
    </row>
    <row r="42" spans="1:4" s="50" customFormat="1" ht="12" customHeight="1">
      <c r="A42" s="269" t="s">
        <v>115</v>
      </c>
      <c r="B42" s="253" t="s">
        <v>222</v>
      </c>
      <c r="C42" s="411"/>
      <c r="D42" s="411"/>
    </row>
    <row r="43" spans="1:4" s="50" customFormat="1" ht="12" customHeight="1">
      <c r="A43" s="269" t="s">
        <v>116</v>
      </c>
      <c r="B43" s="253" t="s">
        <v>223</v>
      </c>
      <c r="C43" s="411">
        <v>236000</v>
      </c>
      <c r="D43" s="411">
        <v>236000</v>
      </c>
    </row>
    <row r="44" spans="1:4" s="50" customFormat="1" ht="12" customHeight="1">
      <c r="A44" s="269" t="s">
        <v>117</v>
      </c>
      <c r="B44" s="253" t="s">
        <v>224</v>
      </c>
      <c r="C44" s="411"/>
      <c r="D44" s="411"/>
    </row>
    <row r="45" spans="1:4" s="50" customFormat="1" ht="12" customHeight="1">
      <c r="A45" s="269" t="s">
        <v>118</v>
      </c>
      <c r="B45" s="253" t="s">
        <v>225</v>
      </c>
      <c r="C45" s="411">
        <v>1326</v>
      </c>
      <c r="D45" s="411">
        <v>1326</v>
      </c>
    </row>
    <row r="46" spans="1:4" s="50" customFormat="1" ht="12" customHeight="1">
      <c r="A46" s="269" t="s">
        <v>216</v>
      </c>
      <c r="B46" s="253" t="s">
        <v>226</v>
      </c>
      <c r="C46" s="406"/>
      <c r="D46" s="406"/>
    </row>
    <row r="47" spans="1:4" s="50" customFormat="1" ht="12" customHeight="1">
      <c r="A47" s="270" t="s">
        <v>217</v>
      </c>
      <c r="B47" s="254" t="s">
        <v>358</v>
      </c>
      <c r="C47" s="476"/>
      <c r="D47" s="476"/>
    </row>
    <row r="48" spans="1:4" s="50" customFormat="1" ht="12" customHeight="1" thickBot="1">
      <c r="A48" s="270" t="s">
        <v>357</v>
      </c>
      <c r="B48" s="254" t="s">
        <v>227</v>
      </c>
      <c r="C48" s="476">
        <v>9639813</v>
      </c>
      <c r="D48" s="476">
        <v>9684813</v>
      </c>
    </row>
    <row r="49" spans="1:4" s="50" customFormat="1" ht="12" customHeight="1" thickBot="1">
      <c r="A49" s="25" t="s">
        <v>13</v>
      </c>
      <c r="B49" s="19" t="s">
        <v>228</v>
      </c>
      <c r="C49" s="403">
        <v>0</v>
      </c>
      <c r="D49" s="403">
        <v>0</v>
      </c>
    </row>
    <row r="50" spans="1:4" s="50" customFormat="1" ht="12" customHeight="1">
      <c r="A50" s="268" t="s">
        <v>59</v>
      </c>
      <c r="B50" s="252" t="s">
        <v>232</v>
      </c>
      <c r="C50" s="477"/>
      <c r="D50" s="477"/>
    </row>
    <row r="51" spans="1:4" s="50" customFormat="1" ht="12" customHeight="1">
      <c r="A51" s="269" t="s">
        <v>60</v>
      </c>
      <c r="B51" s="253" t="s">
        <v>233</v>
      </c>
      <c r="C51" s="406"/>
      <c r="D51" s="406"/>
    </row>
    <row r="52" spans="1:4" s="50" customFormat="1" ht="12" customHeight="1">
      <c r="A52" s="269" t="s">
        <v>229</v>
      </c>
      <c r="B52" s="253" t="s">
        <v>234</v>
      </c>
      <c r="C52" s="406"/>
      <c r="D52" s="406"/>
    </row>
    <row r="53" spans="1:4" s="50" customFormat="1" ht="12" customHeight="1">
      <c r="A53" s="269" t="s">
        <v>230</v>
      </c>
      <c r="B53" s="253" t="s">
        <v>235</v>
      </c>
      <c r="C53" s="406"/>
      <c r="D53" s="406"/>
    </row>
    <row r="54" spans="1:4" s="50" customFormat="1" ht="12" customHeight="1" thickBot="1">
      <c r="A54" s="270" t="s">
        <v>231</v>
      </c>
      <c r="B54" s="254" t="s">
        <v>236</v>
      </c>
      <c r="C54" s="476"/>
      <c r="D54" s="476"/>
    </row>
    <row r="55" spans="1:4" s="50" customFormat="1" ht="12" customHeight="1" thickBot="1">
      <c r="A55" s="25" t="s">
        <v>119</v>
      </c>
      <c r="B55" s="19" t="s">
        <v>237</v>
      </c>
      <c r="C55" s="403">
        <v>1000000</v>
      </c>
      <c r="D55" s="403">
        <v>1265000</v>
      </c>
    </row>
    <row r="56" spans="1:4" s="50" customFormat="1" ht="12" customHeight="1">
      <c r="A56" s="268" t="s">
        <v>61</v>
      </c>
      <c r="B56" s="252" t="s">
        <v>238</v>
      </c>
      <c r="C56" s="404"/>
      <c r="D56" s="404"/>
    </row>
    <row r="57" spans="1:4" s="50" customFormat="1" ht="12" customHeight="1">
      <c r="A57" s="269" t="s">
        <v>62</v>
      </c>
      <c r="B57" s="253" t="s">
        <v>350</v>
      </c>
      <c r="C57" s="411">
        <v>0</v>
      </c>
      <c r="D57" s="411">
        <v>265000</v>
      </c>
    </row>
    <row r="58" spans="1:4" s="50" customFormat="1" ht="12" customHeight="1">
      <c r="A58" s="269" t="s">
        <v>241</v>
      </c>
      <c r="B58" s="253" t="s">
        <v>239</v>
      </c>
      <c r="C58" s="411">
        <v>1000000</v>
      </c>
      <c r="D58" s="411">
        <v>1000000</v>
      </c>
    </row>
    <row r="59" spans="1:4" s="50" customFormat="1" ht="12" customHeight="1" thickBot="1">
      <c r="A59" s="270" t="s">
        <v>242</v>
      </c>
      <c r="B59" s="254" t="s">
        <v>240</v>
      </c>
      <c r="C59" s="410"/>
      <c r="D59" s="410"/>
    </row>
    <row r="60" spans="1:4" s="50" customFormat="1" ht="12" customHeight="1" thickBot="1">
      <c r="A60" s="25" t="s">
        <v>15</v>
      </c>
      <c r="B60" s="159" t="s">
        <v>243</v>
      </c>
      <c r="C60" s="403">
        <v>66259332</v>
      </c>
      <c r="D60" s="403">
        <v>68259332</v>
      </c>
    </row>
    <row r="61" spans="1:4" s="50" customFormat="1" ht="12" customHeight="1">
      <c r="A61" s="268" t="s">
        <v>120</v>
      </c>
      <c r="B61" s="252" t="s">
        <v>245</v>
      </c>
      <c r="C61" s="406"/>
      <c r="D61" s="406"/>
    </row>
    <row r="62" spans="1:4" s="50" customFormat="1" ht="12" customHeight="1">
      <c r="A62" s="269" t="s">
        <v>121</v>
      </c>
      <c r="B62" s="253" t="s">
        <v>351</v>
      </c>
      <c r="C62" s="406"/>
      <c r="D62" s="406"/>
    </row>
    <row r="63" spans="1:4" s="50" customFormat="1" ht="12" customHeight="1">
      <c r="A63" s="269" t="s">
        <v>167</v>
      </c>
      <c r="B63" s="253" t="s">
        <v>246</v>
      </c>
      <c r="C63" s="406">
        <v>66259332</v>
      </c>
      <c r="D63" s="406">
        <v>68259332</v>
      </c>
    </row>
    <row r="64" spans="1:4" s="50" customFormat="1" ht="12" customHeight="1" thickBot="1">
      <c r="A64" s="270" t="s">
        <v>244</v>
      </c>
      <c r="B64" s="254" t="s">
        <v>247</v>
      </c>
      <c r="C64" s="406"/>
      <c r="D64" s="406"/>
    </row>
    <row r="65" spans="1:4" s="50" customFormat="1" ht="12" customHeight="1" thickBot="1">
      <c r="A65" s="25" t="s">
        <v>16</v>
      </c>
      <c r="B65" s="19" t="s">
        <v>248</v>
      </c>
      <c r="C65" s="405">
        <v>141612145</v>
      </c>
      <c r="D65" s="405">
        <f>+D8+D15+D22+D29+D37+D55+D60</f>
        <v>294006069</v>
      </c>
    </row>
    <row r="66" spans="1:4" s="50" customFormat="1" ht="12" customHeight="1" thickBot="1">
      <c r="A66" s="271" t="s">
        <v>339</v>
      </c>
      <c r="B66" s="159" t="s">
        <v>250</v>
      </c>
      <c r="C66" s="403">
        <v>0</v>
      </c>
      <c r="D66" s="403">
        <v>12967713</v>
      </c>
    </row>
    <row r="67" spans="1:4" s="50" customFormat="1" ht="12" customHeight="1">
      <c r="A67" s="268" t="s">
        <v>281</v>
      </c>
      <c r="B67" s="252" t="s">
        <v>251</v>
      </c>
      <c r="C67" s="406"/>
      <c r="D67" s="406"/>
    </row>
    <row r="68" spans="1:4" s="50" customFormat="1" ht="12" customHeight="1">
      <c r="A68" s="269" t="s">
        <v>290</v>
      </c>
      <c r="B68" s="253" t="s">
        <v>252</v>
      </c>
      <c r="C68" s="406">
        <v>0</v>
      </c>
      <c r="D68" s="406">
        <v>12967713</v>
      </c>
    </row>
    <row r="69" spans="1:4" s="50" customFormat="1" ht="12" customHeight="1" thickBot="1">
      <c r="A69" s="270" t="s">
        <v>291</v>
      </c>
      <c r="B69" s="255" t="s">
        <v>253</v>
      </c>
      <c r="C69" s="406"/>
      <c r="D69" s="406"/>
    </row>
    <row r="70" spans="1:4" s="50" customFormat="1" ht="12" customHeight="1" thickBot="1">
      <c r="A70" s="271" t="s">
        <v>254</v>
      </c>
      <c r="B70" s="159" t="s">
        <v>255</v>
      </c>
      <c r="C70" s="403">
        <v>0</v>
      </c>
      <c r="D70" s="403">
        <v>0</v>
      </c>
    </row>
    <row r="71" spans="1:4" s="50" customFormat="1" ht="12" customHeight="1">
      <c r="A71" s="268" t="s">
        <v>100</v>
      </c>
      <c r="B71" s="252" t="s">
        <v>256</v>
      </c>
      <c r="C71" s="406"/>
      <c r="D71" s="406"/>
    </row>
    <row r="72" spans="1:4" s="50" customFormat="1" ht="12" customHeight="1">
      <c r="A72" s="269" t="s">
        <v>101</v>
      </c>
      <c r="B72" s="253" t="s">
        <v>257</v>
      </c>
      <c r="C72" s="406"/>
      <c r="D72" s="406"/>
    </row>
    <row r="73" spans="1:4" s="50" customFormat="1" ht="12" customHeight="1">
      <c r="A73" s="269" t="s">
        <v>282</v>
      </c>
      <c r="B73" s="253" t="s">
        <v>258</v>
      </c>
      <c r="C73" s="406"/>
      <c r="D73" s="406"/>
    </row>
    <row r="74" spans="1:4" s="50" customFormat="1" ht="12" customHeight="1" thickBot="1">
      <c r="A74" s="270" t="s">
        <v>283</v>
      </c>
      <c r="B74" s="254" t="s">
        <v>259</v>
      </c>
      <c r="C74" s="406"/>
      <c r="D74" s="406"/>
    </row>
    <row r="75" spans="1:5" s="50" customFormat="1" ht="12" customHeight="1" thickBot="1">
      <c r="A75" s="271" t="s">
        <v>260</v>
      </c>
      <c r="B75" s="159" t="s">
        <v>261</v>
      </c>
      <c r="C75" s="403">
        <v>144800855</v>
      </c>
      <c r="D75" s="403">
        <v>144800855</v>
      </c>
      <c r="E75" s="532"/>
    </row>
    <row r="76" spans="1:5" s="50" customFormat="1" ht="12" customHeight="1">
      <c r="A76" s="268" t="s">
        <v>284</v>
      </c>
      <c r="B76" s="252" t="s">
        <v>262</v>
      </c>
      <c r="C76" s="406">
        <v>144800855</v>
      </c>
      <c r="D76" s="406">
        <v>144800855</v>
      </c>
      <c r="E76" s="532"/>
    </row>
    <row r="77" spans="1:4" s="50" customFormat="1" ht="12" customHeight="1" thickBot="1">
      <c r="A77" s="270" t="s">
        <v>285</v>
      </c>
      <c r="B77" s="254" t="s">
        <v>263</v>
      </c>
      <c r="C77" s="406"/>
      <c r="D77" s="406"/>
    </row>
    <row r="78" spans="1:4" s="49" customFormat="1" ht="12" customHeight="1" thickBot="1">
      <c r="A78" s="271" t="s">
        <v>264</v>
      </c>
      <c r="B78" s="159" t="s">
        <v>265</v>
      </c>
      <c r="C78" s="403">
        <v>0</v>
      </c>
      <c r="D78" s="403">
        <v>2580261</v>
      </c>
    </row>
    <row r="79" spans="1:4" s="50" customFormat="1" ht="12" customHeight="1">
      <c r="A79" s="268" t="s">
        <v>286</v>
      </c>
      <c r="B79" s="252" t="s">
        <v>266</v>
      </c>
      <c r="C79" s="406">
        <v>0</v>
      </c>
      <c r="D79" s="406">
        <v>2580261</v>
      </c>
    </row>
    <row r="80" spans="1:4" s="50" customFormat="1" ht="12" customHeight="1">
      <c r="A80" s="269" t="s">
        <v>287</v>
      </c>
      <c r="B80" s="253" t="s">
        <v>267</v>
      </c>
      <c r="C80" s="406"/>
      <c r="D80" s="406"/>
    </row>
    <row r="81" spans="1:4" s="50" customFormat="1" ht="12" customHeight="1" thickBot="1">
      <c r="A81" s="270" t="s">
        <v>288</v>
      </c>
      <c r="B81" s="254" t="s">
        <v>268</v>
      </c>
      <c r="C81" s="406"/>
      <c r="D81" s="406"/>
    </row>
    <row r="82" spans="1:4" s="50" customFormat="1" ht="12" customHeight="1" thickBot="1">
      <c r="A82" s="271" t="s">
        <v>269</v>
      </c>
      <c r="B82" s="159" t="s">
        <v>289</v>
      </c>
      <c r="C82" s="403">
        <v>0</v>
      </c>
      <c r="D82" s="403">
        <v>0</v>
      </c>
    </row>
    <row r="83" spans="1:4" s="50" customFormat="1" ht="12" customHeight="1">
      <c r="A83" s="272" t="s">
        <v>270</v>
      </c>
      <c r="B83" s="252" t="s">
        <v>271</v>
      </c>
      <c r="C83" s="406"/>
      <c r="D83" s="406"/>
    </row>
    <row r="84" spans="1:4" s="50" customFormat="1" ht="12" customHeight="1">
      <c r="A84" s="273" t="s">
        <v>272</v>
      </c>
      <c r="B84" s="253" t="s">
        <v>273</v>
      </c>
      <c r="C84" s="406"/>
      <c r="D84" s="406"/>
    </row>
    <row r="85" spans="1:4" s="50" customFormat="1" ht="12" customHeight="1">
      <c r="A85" s="273" t="s">
        <v>274</v>
      </c>
      <c r="B85" s="253" t="s">
        <v>275</v>
      </c>
      <c r="C85" s="406"/>
      <c r="D85" s="406"/>
    </row>
    <row r="86" spans="1:4" s="49" customFormat="1" ht="12" customHeight="1" thickBot="1">
      <c r="A86" s="274" t="s">
        <v>276</v>
      </c>
      <c r="B86" s="254" t="s">
        <v>277</v>
      </c>
      <c r="C86" s="406"/>
      <c r="D86" s="406"/>
    </row>
    <row r="87" spans="1:4" s="49" customFormat="1" ht="12" customHeight="1" thickBot="1">
      <c r="A87" s="271" t="s">
        <v>278</v>
      </c>
      <c r="B87" s="159" t="s">
        <v>400</v>
      </c>
      <c r="C87" s="407"/>
      <c r="D87" s="407"/>
    </row>
    <row r="88" spans="1:4" s="49" customFormat="1" ht="12" customHeight="1" thickBot="1">
      <c r="A88" s="271" t="s">
        <v>430</v>
      </c>
      <c r="B88" s="159" t="s">
        <v>279</v>
      </c>
      <c r="C88" s="407"/>
      <c r="D88" s="407"/>
    </row>
    <row r="89" spans="1:4" s="49" customFormat="1" ht="12" customHeight="1" thickBot="1">
      <c r="A89" s="271" t="s">
        <v>431</v>
      </c>
      <c r="B89" s="259" t="s">
        <v>403</v>
      </c>
      <c r="C89" s="405">
        <v>144800855</v>
      </c>
      <c r="D89" s="405">
        <v>160348829</v>
      </c>
    </row>
    <row r="90" spans="1:4" s="49" customFormat="1" ht="12" customHeight="1" thickBot="1">
      <c r="A90" s="275" t="s">
        <v>432</v>
      </c>
      <c r="B90" s="260" t="s">
        <v>433</v>
      </c>
      <c r="C90" s="405">
        <v>286413000</v>
      </c>
      <c r="D90" s="405">
        <f>+D89+D65</f>
        <v>454354898</v>
      </c>
    </row>
    <row r="91" spans="1:3" s="50" customFormat="1" ht="15" customHeight="1" thickBot="1">
      <c r="A91" s="133"/>
      <c r="B91" s="134"/>
      <c r="C91" s="226"/>
    </row>
    <row r="92" spans="1:4" s="40" customFormat="1" ht="16.5" customHeight="1" thickBot="1">
      <c r="A92" s="135"/>
      <c r="B92" s="136" t="s">
        <v>44</v>
      </c>
      <c r="C92" s="478"/>
      <c r="D92" s="478"/>
    </row>
    <row r="93" spans="1:4" s="51" customFormat="1" ht="12" customHeight="1" thickBot="1">
      <c r="A93" s="244" t="s">
        <v>8</v>
      </c>
      <c r="B93" s="24" t="s">
        <v>437</v>
      </c>
      <c r="C93" s="408">
        <f>+C94+C95+C96+C97+C98+C111</f>
        <v>38684600</v>
      </c>
      <c r="D93" s="408">
        <f>+D94+D95+D96+D97+D98+D111</f>
        <v>68491935</v>
      </c>
    </row>
    <row r="94" spans="1:4" ht="12" customHeight="1">
      <c r="A94" s="276" t="s">
        <v>63</v>
      </c>
      <c r="B94" s="8" t="s">
        <v>36</v>
      </c>
      <c r="C94" s="409">
        <v>18273000</v>
      </c>
      <c r="D94" s="409">
        <v>18540795</v>
      </c>
    </row>
    <row r="95" spans="1:4" ht="12" customHeight="1">
      <c r="A95" s="269" t="s">
        <v>64</v>
      </c>
      <c r="B95" s="6" t="s">
        <v>122</v>
      </c>
      <c r="C95" s="411">
        <v>3126000</v>
      </c>
      <c r="D95" s="411">
        <v>3126000</v>
      </c>
    </row>
    <row r="96" spans="1:4" ht="12" customHeight="1">
      <c r="A96" s="269" t="s">
        <v>65</v>
      </c>
      <c r="B96" s="6" t="s">
        <v>91</v>
      </c>
      <c r="C96" s="410">
        <v>11664000</v>
      </c>
      <c r="D96" s="410">
        <v>37053254</v>
      </c>
    </row>
    <row r="97" spans="1:4" ht="12" customHeight="1">
      <c r="A97" s="269" t="s">
        <v>66</v>
      </c>
      <c r="B97" s="9" t="s">
        <v>123</v>
      </c>
      <c r="C97" s="410">
        <v>1999000</v>
      </c>
      <c r="D97" s="410">
        <v>2065000</v>
      </c>
    </row>
    <row r="98" spans="1:4" ht="12" customHeight="1">
      <c r="A98" s="269" t="s">
        <v>74</v>
      </c>
      <c r="B98" s="17" t="s">
        <v>124</v>
      </c>
      <c r="C98" s="410">
        <f>+C105+C107+C110</f>
        <v>3622600</v>
      </c>
      <c r="D98" s="410">
        <f>+D105+D107+D110</f>
        <v>5504074</v>
      </c>
    </row>
    <row r="99" spans="1:4" ht="12" customHeight="1">
      <c r="A99" s="269" t="s">
        <v>67</v>
      </c>
      <c r="B99" s="6" t="s">
        <v>434</v>
      </c>
      <c r="C99" s="410"/>
      <c r="D99" s="410"/>
    </row>
    <row r="100" spans="1:4" ht="12" customHeight="1">
      <c r="A100" s="269" t="s">
        <v>68</v>
      </c>
      <c r="B100" s="61" t="s">
        <v>366</v>
      </c>
      <c r="C100" s="410"/>
      <c r="D100" s="410"/>
    </row>
    <row r="101" spans="1:4" ht="12" customHeight="1">
      <c r="A101" s="269" t="s">
        <v>75</v>
      </c>
      <c r="B101" s="61" t="s">
        <v>365</v>
      </c>
      <c r="C101" s="410"/>
      <c r="D101" s="410"/>
    </row>
    <row r="102" spans="1:4" ht="12" customHeight="1">
      <c r="A102" s="269" t="s">
        <v>76</v>
      </c>
      <c r="B102" s="61" t="s">
        <v>295</v>
      </c>
      <c r="C102" s="410"/>
      <c r="D102" s="410"/>
    </row>
    <row r="103" spans="1:4" ht="12" customHeight="1">
      <c r="A103" s="269" t="s">
        <v>77</v>
      </c>
      <c r="B103" s="62" t="s">
        <v>296</v>
      </c>
      <c r="C103" s="410"/>
      <c r="D103" s="410"/>
    </row>
    <row r="104" spans="1:4" ht="12" customHeight="1">
      <c r="A104" s="269" t="s">
        <v>78</v>
      </c>
      <c r="B104" s="62" t="s">
        <v>297</v>
      </c>
      <c r="C104" s="410"/>
      <c r="D104" s="410"/>
    </row>
    <row r="105" spans="1:4" ht="12" customHeight="1">
      <c r="A105" s="269" t="s">
        <v>80</v>
      </c>
      <c r="B105" s="61" t="s">
        <v>298</v>
      </c>
      <c r="C105" s="410">
        <v>3622600</v>
      </c>
      <c r="D105" s="410">
        <v>5171074</v>
      </c>
    </row>
    <row r="106" spans="1:4" ht="12" customHeight="1">
      <c r="A106" s="269" t="s">
        <v>125</v>
      </c>
      <c r="B106" s="61" t="s">
        <v>299</v>
      </c>
      <c r="C106" s="410"/>
      <c r="D106" s="410"/>
    </row>
    <row r="107" spans="1:4" ht="12" customHeight="1">
      <c r="A107" s="269" t="s">
        <v>293</v>
      </c>
      <c r="B107" s="62" t="s">
        <v>300</v>
      </c>
      <c r="C107" s="410">
        <v>0</v>
      </c>
      <c r="D107" s="410">
        <v>265000</v>
      </c>
    </row>
    <row r="108" spans="1:4" ht="12" customHeight="1">
      <c r="A108" s="277" t="s">
        <v>294</v>
      </c>
      <c r="B108" s="63" t="s">
        <v>301</v>
      </c>
      <c r="C108" s="410"/>
      <c r="D108" s="410"/>
    </row>
    <row r="109" spans="1:4" ht="12" customHeight="1">
      <c r="A109" s="269" t="s">
        <v>363</v>
      </c>
      <c r="B109" s="63" t="s">
        <v>302</v>
      </c>
      <c r="C109" s="410"/>
      <c r="D109" s="410"/>
    </row>
    <row r="110" spans="1:4" ht="12" customHeight="1">
      <c r="A110" s="269" t="s">
        <v>364</v>
      </c>
      <c r="B110" s="62" t="s">
        <v>303</v>
      </c>
      <c r="C110" s="411">
        <v>0</v>
      </c>
      <c r="D110" s="411">
        <v>68000</v>
      </c>
    </row>
    <row r="111" spans="1:4" ht="12" customHeight="1">
      <c r="A111" s="269" t="s">
        <v>368</v>
      </c>
      <c r="B111" s="9" t="s">
        <v>37</v>
      </c>
      <c r="C111" s="411">
        <v>0</v>
      </c>
      <c r="D111" s="411">
        <v>2202812</v>
      </c>
    </row>
    <row r="112" spans="1:4" ht="12" customHeight="1">
      <c r="A112" s="270" t="s">
        <v>369</v>
      </c>
      <c r="B112" s="6" t="s">
        <v>435</v>
      </c>
      <c r="C112" s="410">
        <v>0</v>
      </c>
      <c r="D112" s="410">
        <v>2202812</v>
      </c>
    </row>
    <row r="113" spans="1:4" ht="12" customHeight="1" thickBot="1">
      <c r="A113" s="278" t="s">
        <v>370</v>
      </c>
      <c r="B113" s="64" t="s">
        <v>436</v>
      </c>
      <c r="C113" s="479"/>
      <c r="D113" s="479"/>
    </row>
    <row r="114" spans="1:4" ht="12" customHeight="1" thickBot="1">
      <c r="A114" s="25" t="s">
        <v>9</v>
      </c>
      <c r="B114" s="23" t="s">
        <v>304</v>
      </c>
      <c r="C114" s="403">
        <f>+C115+C117+C119</f>
        <v>214375033</v>
      </c>
      <c r="D114" s="403">
        <f>+D115+D117+D119</f>
        <v>323490084</v>
      </c>
    </row>
    <row r="115" spans="1:4" ht="12" customHeight="1">
      <c r="A115" s="268" t="s">
        <v>69</v>
      </c>
      <c r="B115" s="6" t="s">
        <v>166</v>
      </c>
      <c r="C115" s="404">
        <v>170775033</v>
      </c>
      <c r="D115" s="404">
        <v>277890084</v>
      </c>
    </row>
    <row r="116" spans="1:4" ht="12" customHeight="1">
      <c r="A116" s="268" t="s">
        <v>70</v>
      </c>
      <c r="B116" s="10" t="s">
        <v>308</v>
      </c>
      <c r="C116" s="404">
        <v>147175033</v>
      </c>
      <c r="D116" s="404">
        <v>254302809</v>
      </c>
    </row>
    <row r="117" spans="1:4" ht="12" customHeight="1">
      <c r="A117" s="268" t="s">
        <v>71</v>
      </c>
      <c r="B117" s="10" t="s">
        <v>126</v>
      </c>
      <c r="C117" s="411">
        <v>43600000</v>
      </c>
      <c r="D117" s="411">
        <v>45600000</v>
      </c>
    </row>
    <row r="118" spans="1:4" ht="12" customHeight="1">
      <c r="A118" s="268" t="s">
        <v>72</v>
      </c>
      <c r="B118" s="10" t="s">
        <v>309</v>
      </c>
      <c r="C118" s="412"/>
      <c r="D118" s="412"/>
    </row>
    <row r="119" spans="1:4" ht="12" customHeight="1">
      <c r="A119" s="268" t="s">
        <v>73</v>
      </c>
      <c r="B119" s="161" t="s">
        <v>168</v>
      </c>
      <c r="C119" s="412"/>
      <c r="D119" s="412"/>
    </row>
    <row r="120" spans="1:4" ht="12" customHeight="1">
      <c r="A120" s="268" t="s">
        <v>79</v>
      </c>
      <c r="B120" s="160" t="s">
        <v>352</v>
      </c>
      <c r="C120" s="412"/>
      <c r="D120" s="412"/>
    </row>
    <row r="121" spans="1:4" ht="12" customHeight="1">
      <c r="A121" s="268" t="s">
        <v>81</v>
      </c>
      <c r="B121" s="248" t="s">
        <v>314</v>
      </c>
      <c r="C121" s="412"/>
      <c r="D121" s="412"/>
    </row>
    <row r="122" spans="1:4" ht="12" customHeight="1">
      <c r="A122" s="268" t="s">
        <v>127</v>
      </c>
      <c r="B122" s="62" t="s">
        <v>297</v>
      </c>
      <c r="C122" s="412"/>
      <c r="D122" s="412"/>
    </row>
    <row r="123" spans="1:5" ht="12" customHeight="1">
      <c r="A123" s="268" t="s">
        <v>128</v>
      </c>
      <c r="B123" s="62" t="s">
        <v>313</v>
      </c>
      <c r="C123" s="412"/>
      <c r="D123" s="412"/>
      <c r="E123" s="29"/>
    </row>
    <row r="124" spans="1:4" ht="12" customHeight="1">
      <c r="A124" s="268" t="s">
        <v>129</v>
      </c>
      <c r="B124" s="62" t="s">
        <v>312</v>
      </c>
      <c r="C124" s="412"/>
      <c r="D124" s="412"/>
    </row>
    <row r="125" spans="1:4" ht="12" customHeight="1">
      <c r="A125" s="268" t="s">
        <v>305</v>
      </c>
      <c r="B125" s="62" t="s">
        <v>300</v>
      </c>
      <c r="C125" s="412"/>
      <c r="D125" s="412"/>
    </row>
    <row r="126" spans="1:4" ht="12" customHeight="1">
      <c r="A126" s="268" t="s">
        <v>306</v>
      </c>
      <c r="B126" s="62" t="s">
        <v>311</v>
      </c>
      <c r="C126" s="412"/>
      <c r="D126" s="412"/>
    </row>
    <row r="127" spans="1:4" ht="12" customHeight="1" thickBot="1">
      <c r="A127" s="277" t="s">
        <v>307</v>
      </c>
      <c r="B127" s="62" t="s">
        <v>310</v>
      </c>
      <c r="C127" s="413"/>
      <c r="D127" s="413"/>
    </row>
    <row r="128" spans="1:4" ht="12" customHeight="1" thickBot="1">
      <c r="A128" s="25" t="s">
        <v>10</v>
      </c>
      <c r="B128" s="54" t="s">
        <v>373</v>
      </c>
      <c r="C128" s="403">
        <f>+C93+C114</f>
        <v>253059633</v>
      </c>
      <c r="D128" s="403">
        <f>+D93+D114</f>
        <v>391982019</v>
      </c>
    </row>
    <row r="129" spans="1:4" ht="12" customHeight="1" thickBot="1">
      <c r="A129" s="25" t="s">
        <v>11</v>
      </c>
      <c r="B129" s="54" t="s">
        <v>374</v>
      </c>
      <c r="C129" s="403">
        <f>+C130+C131+C132</f>
        <v>0</v>
      </c>
      <c r="D129" s="403">
        <f>+D130+D131+D132</f>
        <v>12967713</v>
      </c>
    </row>
    <row r="130" spans="1:4" s="51" customFormat="1" ht="12" customHeight="1">
      <c r="A130" s="268" t="s">
        <v>205</v>
      </c>
      <c r="B130" s="7" t="s">
        <v>440</v>
      </c>
      <c r="C130" s="412"/>
      <c r="D130" s="412"/>
    </row>
    <row r="131" spans="1:4" ht="12" customHeight="1">
      <c r="A131" s="268" t="s">
        <v>208</v>
      </c>
      <c r="B131" s="7" t="s">
        <v>382</v>
      </c>
      <c r="C131" s="412">
        <v>0</v>
      </c>
      <c r="D131" s="412">
        <v>12967713</v>
      </c>
    </row>
    <row r="132" spans="1:4" ht="12" customHeight="1" thickBot="1">
      <c r="A132" s="277" t="s">
        <v>209</v>
      </c>
      <c r="B132" s="5" t="s">
        <v>439</v>
      </c>
      <c r="C132" s="412"/>
      <c r="D132" s="412"/>
    </row>
    <row r="133" spans="1:4" ht="12" customHeight="1" thickBot="1">
      <c r="A133" s="25" t="s">
        <v>12</v>
      </c>
      <c r="B133" s="54" t="s">
        <v>375</v>
      </c>
      <c r="C133" s="403">
        <f>+C134+C135+C136+C137+C138+C139</f>
        <v>0</v>
      </c>
      <c r="D133" s="403">
        <f>+D134+D135+D136+D137+D138+D139</f>
        <v>0</v>
      </c>
    </row>
    <row r="134" spans="1:4" ht="12" customHeight="1">
      <c r="A134" s="268" t="s">
        <v>56</v>
      </c>
      <c r="B134" s="7" t="s">
        <v>384</v>
      </c>
      <c r="C134" s="412"/>
      <c r="D134" s="412"/>
    </row>
    <row r="135" spans="1:4" ht="12" customHeight="1">
      <c r="A135" s="268" t="s">
        <v>57</v>
      </c>
      <c r="B135" s="7" t="s">
        <v>376</v>
      </c>
      <c r="C135" s="412"/>
      <c r="D135" s="412"/>
    </row>
    <row r="136" spans="1:4" ht="12" customHeight="1">
      <c r="A136" s="268" t="s">
        <v>58</v>
      </c>
      <c r="B136" s="7" t="s">
        <v>377</v>
      </c>
      <c r="C136" s="412"/>
      <c r="D136" s="412"/>
    </row>
    <row r="137" spans="1:4" ht="12" customHeight="1">
      <c r="A137" s="268" t="s">
        <v>114</v>
      </c>
      <c r="B137" s="7" t="s">
        <v>438</v>
      </c>
      <c r="C137" s="412"/>
      <c r="D137" s="412"/>
    </row>
    <row r="138" spans="1:4" ht="12" customHeight="1">
      <c r="A138" s="268" t="s">
        <v>115</v>
      </c>
      <c r="B138" s="7" t="s">
        <v>379</v>
      </c>
      <c r="C138" s="412"/>
      <c r="D138" s="412"/>
    </row>
    <row r="139" spans="1:4" s="51" customFormat="1" ht="12" customHeight="1" thickBot="1">
      <c r="A139" s="277" t="s">
        <v>116</v>
      </c>
      <c r="B139" s="5" t="s">
        <v>380</v>
      </c>
      <c r="C139" s="412"/>
      <c r="D139" s="412"/>
    </row>
    <row r="140" spans="1:11" ht="12" customHeight="1" thickBot="1">
      <c r="A140" s="25" t="s">
        <v>13</v>
      </c>
      <c r="B140" s="54" t="s">
        <v>444</v>
      </c>
      <c r="C140" s="405">
        <f>+C141+C142+C144+C145+C143</f>
        <v>45423367</v>
      </c>
      <c r="D140" s="405">
        <f>+D141+D142+D144+D145+D143</f>
        <v>49405166</v>
      </c>
      <c r="K140" s="140"/>
    </row>
    <row r="141" spans="1:4" ht="12.75">
      <c r="A141" s="268" t="s">
        <v>59</v>
      </c>
      <c r="B141" s="7" t="s">
        <v>315</v>
      </c>
      <c r="C141" s="412"/>
      <c r="D141" s="412"/>
    </row>
    <row r="142" spans="1:4" ht="12" customHeight="1">
      <c r="A142" s="268" t="s">
        <v>60</v>
      </c>
      <c r="B142" s="7" t="s">
        <v>316</v>
      </c>
      <c r="C142" s="412">
        <v>1945367</v>
      </c>
      <c r="D142" s="412">
        <v>1945367</v>
      </c>
    </row>
    <row r="143" spans="1:4" ht="12" customHeight="1">
      <c r="A143" s="268" t="s">
        <v>229</v>
      </c>
      <c r="B143" s="7" t="s">
        <v>443</v>
      </c>
      <c r="C143" s="412">
        <v>43478000</v>
      </c>
      <c r="D143" s="412">
        <v>47459799</v>
      </c>
    </row>
    <row r="144" spans="1:4" s="51" customFormat="1" ht="12" customHeight="1">
      <c r="A144" s="268" t="s">
        <v>230</v>
      </c>
      <c r="B144" s="7" t="s">
        <v>389</v>
      </c>
      <c r="C144" s="412"/>
      <c r="D144" s="412"/>
    </row>
    <row r="145" spans="1:4" s="51" customFormat="1" ht="12" customHeight="1" thickBot="1">
      <c r="A145" s="277" t="s">
        <v>231</v>
      </c>
      <c r="B145" s="5" t="s">
        <v>335</v>
      </c>
      <c r="C145" s="412"/>
      <c r="D145" s="412"/>
    </row>
    <row r="146" spans="1:4" s="51" customFormat="1" ht="12" customHeight="1" thickBot="1">
      <c r="A146" s="25" t="s">
        <v>14</v>
      </c>
      <c r="B146" s="54" t="s">
        <v>390</v>
      </c>
      <c r="C146" s="414">
        <f>+C147+C148+C149+C150+C151</f>
        <v>0</v>
      </c>
      <c r="D146" s="414">
        <f>+D147+D148+D149+D150+D151</f>
        <v>0</v>
      </c>
    </row>
    <row r="147" spans="1:4" s="51" customFormat="1" ht="12" customHeight="1">
      <c r="A147" s="268" t="s">
        <v>61</v>
      </c>
      <c r="B147" s="7" t="s">
        <v>385</v>
      </c>
      <c r="C147" s="412"/>
      <c r="D147" s="412"/>
    </row>
    <row r="148" spans="1:4" s="51" customFormat="1" ht="12" customHeight="1">
      <c r="A148" s="268" t="s">
        <v>62</v>
      </c>
      <c r="B148" s="7" t="s">
        <v>392</v>
      </c>
      <c r="C148" s="412"/>
      <c r="D148" s="412"/>
    </row>
    <row r="149" spans="1:4" s="51" customFormat="1" ht="12" customHeight="1">
      <c r="A149" s="268" t="s">
        <v>241</v>
      </c>
      <c r="B149" s="7" t="s">
        <v>387</v>
      </c>
      <c r="C149" s="412"/>
      <c r="D149" s="412"/>
    </row>
    <row r="150" spans="1:4" s="51" customFormat="1" ht="12" customHeight="1">
      <c r="A150" s="268" t="s">
        <v>242</v>
      </c>
      <c r="B150" s="7" t="s">
        <v>441</v>
      </c>
      <c r="C150" s="412"/>
      <c r="D150" s="412"/>
    </row>
    <row r="151" spans="1:4" ht="12.75" customHeight="1" thickBot="1">
      <c r="A151" s="277" t="s">
        <v>391</v>
      </c>
      <c r="B151" s="5" t="s">
        <v>394</v>
      </c>
      <c r="C151" s="413"/>
      <c r="D151" s="413"/>
    </row>
    <row r="152" spans="1:4" ht="12.75" customHeight="1" thickBot="1">
      <c r="A152" s="300" t="s">
        <v>15</v>
      </c>
      <c r="B152" s="54" t="s">
        <v>395</v>
      </c>
      <c r="C152" s="414"/>
      <c r="D152" s="414"/>
    </row>
    <row r="153" spans="1:4" ht="12.75" customHeight="1" thickBot="1">
      <c r="A153" s="300" t="s">
        <v>16</v>
      </c>
      <c r="B153" s="54" t="s">
        <v>396</v>
      </c>
      <c r="C153" s="414"/>
      <c r="D153" s="414"/>
    </row>
    <row r="154" spans="1:4" ht="12" customHeight="1" thickBot="1">
      <c r="A154" s="25" t="s">
        <v>17</v>
      </c>
      <c r="B154" s="54" t="s">
        <v>398</v>
      </c>
      <c r="C154" s="415">
        <f>+C129+C133+C140+C146+C152+C153</f>
        <v>45423367</v>
      </c>
      <c r="D154" s="415">
        <f>+D129+D133+D140+D146+D152+D153</f>
        <v>62372879</v>
      </c>
    </row>
    <row r="155" spans="1:4" ht="15" customHeight="1" thickBot="1">
      <c r="A155" s="279" t="s">
        <v>18</v>
      </c>
      <c r="B155" s="228" t="s">
        <v>397</v>
      </c>
      <c r="C155" s="415">
        <f>+C128+C154</f>
        <v>298483000</v>
      </c>
      <c r="D155" s="415">
        <f>+D128+D154</f>
        <v>454354898</v>
      </c>
    </row>
    <row r="156" spans="1:4" ht="13.5" thickBot="1">
      <c r="A156" s="234"/>
      <c r="B156" s="235"/>
      <c r="C156" s="480"/>
      <c r="D156" s="480"/>
    </row>
    <row r="157" spans="1:4" ht="15" customHeight="1" thickBot="1">
      <c r="A157" s="137" t="s">
        <v>442</v>
      </c>
      <c r="B157" s="138"/>
      <c r="C157" s="481">
        <v>3</v>
      </c>
      <c r="D157" s="481">
        <v>9</v>
      </c>
    </row>
    <row r="158" spans="1:4" ht="14.25" customHeight="1" thickBot="1">
      <c r="A158" s="137" t="s">
        <v>143</v>
      </c>
      <c r="B158" s="138"/>
      <c r="C158" s="481">
        <v>6</v>
      </c>
      <c r="D158" s="481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D13" sqref="D13"/>
    </sheetView>
  </sheetViews>
  <sheetFormatPr defaultColWidth="9.00390625" defaultRowHeight="12.75"/>
  <cols>
    <col min="1" max="1" width="19.50390625" style="237" customWidth="1"/>
    <col min="2" max="2" width="72.00390625" style="238" customWidth="1"/>
    <col min="3" max="3" width="25.00390625" style="239" customWidth="1"/>
    <col min="4" max="4" width="18.625" style="480" customWidth="1"/>
    <col min="5" max="16384" width="9.375" style="2" customWidth="1"/>
  </cols>
  <sheetData>
    <row r="1" spans="1:4" s="1" customFormat="1" ht="16.5" customHeight="1" thickBot="1">
      <c r="A1" s="125"/>
      <c r="B1" s="126"/>
      <c r="D1" s="139" t="s">
        <v>530</v>
      </c>
    </row>
    <row r="2" spans="1:4" s="47" customFormat="1" ht="21" customHeight="1">
      <c r="A2" s="242" t="s">
        <v>46</v>
      </c>
      <c r="B2" s="221" t="s">
        <v>162</v>
      </c>
      <c r="C2" s="223" t="s">
        <v>40</v>
      </c>
      <c r="D2" s="469" t="s">
        <v>40</v>
      </c>
    </row>
    <row r="3" spans="1:4" s="47" customFormat="1" ht="16.5" thickBot="1">
      <c r="A3" s="127" t="s">
        <v>141</v>
      </c>
      <c r="B3" s="222" t="s">
        <v>353</v>
      </c>
      <c r="C3" s="299" t="s">
        <v>45</v>
      </c>
      <c r="D3" s="470" t="s">
        <v>45</v>
      </c>
    </row>
    <row r="4" spans="1:4" s="48" customFormat="1" ht="15.75" customHeight="1" thickBot="1">
      <c r="A4" s="128"/>
      <c r="B4" s="128"/>
      <c r="C4" s="129" t="s">
        <v>452</v>
      </c>
      <c r="D4" s="471"/>
    </row>
    <row r="5" spans="1:4" ht="24.75" thickBot="1">
      <c r="A5" s="243" t="s">
        <v>142</v>
      </c>
      <c r="B5" s="130" t="s">
        <v>41</v>
      </c>
      <c r="C5" s="224" t="s">
        <v>42</v>
      </c>
      <c r="D5" s="472" t="s">
        <v>525</v>
      </c>
    </row>
    <row r="6" spans="1:4" s="40" customFormat="1" ht="12.75" customHeight="1" thickBot="1">
      <c r="A6" s="119" t="s">
        <v>418</v>
      </c>
      <c r="B6" s="120" t="s">
        <v>419</v>
      </c>
      <c r="C6" s="121" t="s">
        <v>420</v>
      </c>
      <c r="D6" s="473" t="s">
        <v>422</v>
      </c>
    </row>
    <row r="7" spans="1:4" s="40" customFormat="1" ht="15.75" customHeight="1" thickBot="1">
      <c r="A7" s="131"/>
      <c r="B7" s="132" t="s">
        <v>43</v>
      </c>
      <c r="C7" s="225"/>
      <c r="D7" s="474"/>
    </row>
    <row r="8" spans="1:4" s="40" customFormat="1" ht="12" customHeight="1" thickBot="1">
      <c r="A8" s="25" t="s">
        <v>8</v>
      </c>
      <c r="B8" s="19" t="s">
        <v>189</v>
      </c>
      <c r="C8" s="164">
        <f>+C9+C10+C11+C12+C13+C14</f>
        <v>57678626</v>
      </c>
      <c r="D8" s="403">
        <f>+D9+D10+D11+D12+D13+D14</f>
        <v>64806976</v>
      </c>
    </row>
    <row r="9" spans="1:4" s="49" customFormat="1" ht="12" customHeight="1">
      <c r="A9" s="268" t="s">
        <v>63</v>
      </c>
      <c r="B9" s="252" t="s">
        <v>190</v>
      </c>
      <c r="C9" s="167">
        <v>17139378</v>
      </c>
      <c r="D9" s="404">
        <v>17425432</v>
      </c>
    </row>
    <row r="10" spans="1:4" s="50" customFormat="1" ht="12" customHeight="1">
      <c r="A10" s="269" t="s">
        <v>64</v>
      </c>
      <c r="B10" s="253" t="s">
        <v>191</v>
      </c>
      <c r="C10" s="166">
        <v>18931500</v>
      </c>
      <c r="D10" s="411">
        <v>20244884</v>
      </c>
    </row>
    <row r="11" spans="1:4" s="50" customFormat="1" ht="12" customHeight="1">
      <c r="A11" s="269" t="s">
        <v>65</v>
      </c>
      <c r="B11" s="253" t="s">
        <v>192</v>
      </c>
      <c r="C11" s="166">
        <v>17286496</v>
      </c>
      <c r="D11" s="411">
        <v>22708858</v>
      </c>
    </row>
    <row r="12" spans="1:4" s="50" customFormat="1" ht="12" customHeight="1">
      <c r="A12" s="269" t="s">
        <v>66</v>
      </c>
      <c r="B12" s="253" t="s">
        <v>193</v>
      </c>
      <c r="C12" s="166">
        <v>1800000</v>
      </c>
      <c r="D12" s="411">
        <v>1906550</v>
      </c>
    </row>
    <row r="13" spans="1:4" s="50" customFormat="1" ht="12" customHeight="1">
      <c r="A13" s="269" t="s">
        <v>99</v>
      </c>
      <c r="B13" s="253" t="s">
        <v>428</v>
      </c>
      <c r="C13" s="166">
        <v>1338580</v>
      </c>
      <c r="D13" s="411">
        <v>1338580</v>
      </c>
    </row>
    <row r="14" spans="1:4" s="49" customFormat="1" ht="12" customHeight="1" thickBot="1">
      <c r="A14" s="270" t="s">
        <v>67</v>
      </c>
      <c r="B14" s="254" t="s">
        <v>355</v>
      </c>
      <c r="C14" s="166">
        <v>1182672</v>
      </c>
      <c r="D14" s="411">
        <v>1182672</v>
      </c>
    </row>
    <row r="15" spans="1:4" s="49" customFormat="1" ht="12" customHeight="1" thickBot="1">
      <c r="A15" s="25" t="s">
        <v>9</v>
      </c>
      <c r="B15" s="159" t="s">
        <v>194</v>
      </c>
      <c r="C15" s="164">
        <f>+C16+C17+C18+C19+C20</f>
        <v>6165000</v>
      </c>
      <c r="D15" s="403">
        <f>+D16+D17+D18+D19+D20</f>
        <v>7029157</v>
      </c>
    </row>
    <row r="16" spans="1:4" s="49" customFormat="1" ht="12" customHeight="1">
      <c r="A16" s="268" t="s">
        <v>69</v>
      </c>
      <c r="B16" s="252" t="s">
        <v>195</v>
      </c>
      <c r="C16" s="167"/>
      <c r="D16" s="404"/>
    </row>
    <row r="17" spans="1:4" s="49" customFormat="1" ht="12" customHeight="1">
      <c r="A17" s="269" t="s">
        <v>70</v>
      </c>
      <c r="B17" s="253" t="s">
        <v>196</v>
      </c>
      <c r="C17" s="166"/>
      <c r="D17" s="411"/>
    </row>
    <row r="18" spans="1:4" s="49" customFormat="1" ht="12" customHeight="1">
      <c r="A18" s="269" t="s">
        <v>71</v>
      </c>
      <c r="B18" s="253" t="s">
        <v>346</v>
      </c>
      <c r="C18" s="166"/>
      <c r="D18" s="411"/>
    </row>
    <row r="19" spans="1:4" s="49" customFormat="1" ht="12" customHeight="1">
      <c r="A19" s="269" t="s">
        <v>72</v>
      </c>
      <c r="B19" s="253" t="s">
        <v>347</v>
      </c>
      <c r="C19" s="166"/>
      <c r="D19" s="411"/>
    </row>
    <row r="20" spans="1:4" s="49" customFormat="1" ht="12" customHeight="1">
      <c r="A20" s="269" t="s">
        <v>73</v>
      </c>
      <c r="B20" s="253" t="s">
        <v>197</v>
      </c>
      <c r="C20" s="166">
        <v>6165000</v>
      </c>
      <c r="D20" s="411">
        <v>7029157</v>
      </c>
    </row>
    <row r="21" spans="1:4" s="50" customFormat="1" ht="12" customHeight="1" thickBot="1">
      <c r="A21" s="270" t="s">
        <v>79</v>
      </c>
      <c r="B21" s="254" t="s">
        <v>198</v>
      </c>
      <c r="C21" s="168"/>
      <c r="D21" s="410"/>
    </row>
    <row r="22" spans="1:4" s="50" customFormat="1" ht="12" customHeight="1" thickBot="1">
      <c r="A22" s="25" t="s">
        <v>10</v>
      </c>
      <c r="B22" s="19" t="s">
        <v>199</v>
      </c>
      <c r="C22" s="164">
        <f>+C23+C24+C25+C26+C27</f>
        <v>0</v>
      </c>
      <c r="D22" s="403">
        <f>+D23+D24+D25+D26+D27</f>
        <v>122883771</v>
      </c>
    </row>
    <row r="23" spans="1:4" s="50" customFormat="1" ht="12" customHeight="1">
      <c r="A23" s="268" t="s">
        <v>52</v>
      </c>
      <c r="B23" s="252" t="s">
        <v>200</v>
      </c>
      <c r="C23" s="167"/>
      <c r="D23" s="404"/>
    </row>
    <row r="24" spans="1:4" s="49" customFormat="1" ht="12" customHeight="1">
      <c r="A24" s="269" t="s">
        <v>53</v>
      </c>
      <c r="B24" s="253" t="s">
        <v>201</v>
      </c>
      <c r="C24" s="166"/>
      <c r="D24" s="411"/>
    </row>
    <row r="25" spans="1:4" s="50" customFormat="1" ht="12" customHeight="1">
      <c r="A25" s="269" t="s">
        <v>54</v>
      </c>
      <c r="B25" s="253" t="s">
        <v>348</v>
      </c>
      <c r="C25" s="166"/>
      <c r="D25" s="411"/>
    </row>
    <row r="26" spans="1:4" s="50" customFormat="1" ht="12" customHeight="1">
      <c r="A26" s="269" t="s">
        <v>55</v>
      </c>
      <c r="B26" s="253" t="s">
        <v>349</v>
      </c>
      <c r="C26" s="166"/>
      <c r="D26" s="411"/>
    </row>
    <row r="27" spans="1:4" s="50" customFormat="1" ht="12" customHeight="1">
      <c r="A27" s="269" t="s">
        <v>110</v>
      </c>
      <c r="B27" s="253" t="s">
        <v>202</v>
      </c>
      <c r="C27" s="166"/>
      <c r="D27" s="411">
        <v>122883771</v>
      </c>
    </row>
    <row r="28" spans="1:4" s="50" customFormat="1" ht="12" customHeight="1" thickBot="1">
      <c r="A28" s="270" t="s">
        <v>111</v>
      </c>
      <c r="B28" s="254" t="s">
        <v>203</v>
      </c>
      <c r="C28" s="168"/>
      <c r="D28" s="410">
        <v>0</v>
      </c>
    </row>
    <row r="29" spans="1:4" s="50" customFormat="1" ht="12" customHeight="1" thickBot="1">
      <c r="A29" s="25" t="s">
        <v>112</v>
      </c>
      <c r="B29" s="19" t="s">
        <v>204</v>
      </c>
      <c r="C29" s="170">
        <f>+C30+C34+C35+C36</f>
        <v>14545000</v>
      </c>
      <c r="D29" s="405">
        <f>+D30+D34+D35+D36</f>
        <v>2575000</v>
      </c>
    </row>
    <row r="30" spans="1:4" s="50" customFormat="1" ht="12" customHeight="1">
      <c r="A30" s="268" t="s">
        <v>205</v>
      </c>
      <c r="B30" s="252" t="s">
        <v>429</v>
      </c>
      <c r="C30" s="247">
        <f>+C31+C32+C33</f>
        <v>12070000</v>
      </c>
      <c r="D30" s="475"/>
    </row>
    <row r="31" spans="1:4" s="50" customFormat="1" ht="12" customHeight="1">
      <c r="A31" s="269" t="s">
        <v>206</v>
      </c>
      <c r="B31" s="253" t="s">
        <v>211</v>
      </c>
      <c r="C31" s="166">
        <v>2137000</v>
      </c>
      <c r="D31" s="411">
        <v>2237000</v>
      </c>
    </row>
    <row r="32" spans="1:4" s="50" customFormat="1" ht="12" customHeight="1">
      <c r="A32" s="269" t="s">
        <v>207</v>
      </c>
      <c r="B32" s="253" t="s">
        <v>212</v>
      </c>
      <c r="C32" s="166">
        <v>0</v>
      </c>
      <c r="D32" s="411"/>
    </row>
    <row r="33" spans="1:4" s="50" customFormat="1" ht="12" customHeight="1">
      <c r="A33" s="269" t="s">
        <v>359</v>
      </c>
      <c r="B33" s="290" t="s">
        <v>360</v>
      </c>
      <c r="C33" s="166">
        <v>9933000</v>
      </c>
      <c r="D33" s="411">
        <v>13933000</v>
      </c>
    </row>
    <row r="34" spans="1:4" s="50" customFormat="1" ht="12" customHeight="1">
      <c r="A34" s="269" t="s">
        <v>208</v>
      </c>
      <c r="B34" s="253" t="s">
        <v>213</v>
      </c>
      <c r="C34" s="166">
        <v>2412000</v>
      </c>
      <c r="D34" s="411">
        <v>2512000</v>
      </c>
    </row>
    <row r="35" spans="1:4" s="50" customFormat="1" ht="12" customHeight="1">
      <c r="A35" s="269" t="s">
        <v>209</v>
      </c>
      <c r="B35" s="253" t="s">
        <v>214</v>
      </c>
      <c r="C35" s="166"/>
      <c r="D35" s="411"/>
    </row>
    <row r="36" spans="1:4" s="50" customFormat="1" ht="12" customHeight="1" thickBot="1">
      <c r="A36" s="270" t="s">
        <v>210</v>
      </c>
      <c r="B36" s="254" t="s">
        <v>215</v>
      </c>
      <c r="C36" s="168">
        <v>63000</v>
      </c>
      <c r="D36" s="410">
        <v>63000</v>
      </c>
    </row>
    <row r="37" spans="1:4" s="50" customFormat="1" ht="12" customHeight="1" thickBot="1">
      <c r="A37" s="25" t="s">
        <v>12</v>
      </c>
      <c r="B37" s="19" t="s">
        <v>356</v>
      </c>
      <c r="C37" s="164">
        <f>SUM(C38:C48)</f>
        <v>981326</v>
      </c>
      <c r="D37" s="403">
        <f>SUM(D38:D48)</f>
        <v>11016833</v>
      </c>
    </row>
    <row r="38" spans="1:4" s="50" customFormat="1" ht="12" customHeight="1">
      <c r="A38" s="268" t="s">
        <v>56</v>
      </c>
      <c r="B38" s="252" t="s">
        <v>218</v>
      </c>
      <c r="C38" s="167"/>
      <c r="D38" s="404"/>
    </row>
    <row r="39" spans="1:4" s="50" customFormat="1" ht="12" customHeight="1">
      <c r="A39" s="269" t="s">
        <v>57</v>
      </c>
      <c r="B39" s="253" t="s">
        <v>219</v>
      </c>
      <c r="C39" s="166">
        <v>77000</v>
      </c>
      <c r="D39" s="411">
        <v>212542</v>
      </c>
    </row>
    <row r="40" spans="1:4" s="50" customFormat="1" ht="12" customHeight="1">
      <c r="A40" s="269" t="s">
        <v>58</v>
      </c>
      <c r="B40" s="253" t="s">
        <v>220</v>
      </c>
      <c r="C40" s="166"/>
      <c r="D40" s="411">
        <v>49152</v>
      </c>
    </row>
    <row r="41" spans="1:4" s="50" customFormat="1" ht="12" customHeight="1">
      <c r="A41" s="269" t="s">
        <v>114</v>
      </c>
      <c r="B41" s="253" t="s">
        <v>221</v>
      </c>
      <c r="C41" s="166">
        <v>767000</v>
      </c>
      <c r="D41" s="411">
        <v>833000</v>
      </c>
    </row>
    <row r="42" spans="1:4" s="50" customFormat="1" ht="12" customHeight="1">
      <c r="A42" s="269" t="s">
        <v>115</v>
      </c>
      <c r="B42" s="253" t="s">
        <v>222</v>
      </c>
      <c r="C42" s="166"/>
      <c r="D42" s="411"/>
    </row>
    <row r="43" spans="1:4" s="50" customFormat="1" ht="12" customHeight="1">
      <c r="A43" s="269" t="s">
        <v>116</v>
      </c>
      <c r="B43" s="253" t="s">
        <v>223</v>
      </c>
      <c r="C43" s="166">
        <v>136000</v>
      </c>
      <c r="D43" s="411">
        <v>236000</v>
      </c>
    </row>
    <row r="44" spans="1:4" s="50" customFormat="1" ht="12" customHeight="1">
      <c r="A44" s="269" t="s">
        <v>117</v>
      </c>
      <c r="B44" s="253" t="s">
        <v>224</v>
      </c>
      <c r="C44" s="166"/>
      <c r="D44" s="411"/>
    </row>
    <row r="45" spans="1:4" s="50" customFormat="1" ht="12" customHeight="1">
      <c r="A45" s="269" t="s">
        <v>118</v>
      </c>
      <c r="B45" s="253" t="s">
        <v>225</v>
      </c>
      <c r="C45" s="166">
        <v>1326</v>
      </c>
      <c r="D45" s="411">
        <v>1326</v>
      </c>
    </row>
    <row r="46" spans="1:4" s="50" customFormat="1" ht="12" customHeight="1">
      <c r="A46" s="269" t="s">
        <v>216</v>
      </c>
      <c r="B46" s="253" t="s">
        <v>226</v>
      </c>
      <c r="C46" s="169"/>
      <c r="D46" s="406"/>
    </row>
    <row r="47" spans="1:4" s="50" customFormat="1" ht="12" customHeight="1">
      <c r="A47" s="270" t="s">
        <v>217</v>
      </c>
      <c r="B47" s="254" t="s">
        <v>358</v>
      </c>
      <c r="C47" s="241"/>
      <c r="D47" s="476"/>
    </row>
    <row r="48" spans="1:4" s="50" customFormat="1" ht="12" customHeight="1" thickBot="1">
      <c r="A48" s="270" t="s">
        <v>357</v>
      </c>
      <c r="B48" s="254" t="s">
        <v>227</v>
      </c>
      <c r="C48" s="241"/>
      <c r="D48" s="476">
        <v>9684813</v>
      </c>
    </row>
    <row r="49" spans="1:4" s="50" customFormat="1" ht="12" customHeight="1" thickBot="1">
      <c r="A49" s="25" t="s">
        <v>13</v>
      </c>
      <c r="B49" s="19" t="s">
        <v>228</v>
      </c>
      <c r="C49" s="164">
        <f>SUM(C50:C54)</f>
        <v>0</v>
      </c>
      <c r="D49" s="403">
        <f>SUM(D50:D54)</f>
        <v>0</v>
      </c>
    </row>
    <row r="50" spans="1:4" s="50" customFormat="1" ht="12" customHeight="1">
      <c r="A50" s="268" t="s">
        <v>59</v>
      </c>
      <c r="B50" s="252" t="s">
        <v>232</v>
      </c>
      <c r="C50" s="280"/>
      <c r="D50" s="477"/>
    </row>
    <row r="51" spans="1:4" s="50" customFormat="1" ht="12" customHeight="1">
      <c r="A51" s="269" t="s">
        <v>60</v>
      </c>
      <c r="B51" s="253" t="s">
        <v>233</v>
      </c>
      <c r="C51" s="169"/>
      <c r="D51" s="406"/>
    </row>
    <row r="52" spans="1:4" s="50" customFormat="1" ht="12" customHeight="1">
      <c r="A52" s="269" t="s">
        <v>229</v>
      </c>
      <c r="B52" s="253" t="s">
        <v>234</v>
      </c>
      <c r="C52" s="169"/>
      <c r="D52" s="406"/>
    </row>
    <row r="53" spans="1:4" s="50" customFormat="1" ht="12" customHeight="1">
      <c r="A53" s="269" t="s">
        <v>230</v>
      </c>
      <c r="B53" s="253" t="s">
        <v>235</v>
      </c>
      <c r="C53" s="169"/>
      <c r="D53" s="406"/>
    </row>
    <row r="54" spans="1:4" s="50" customFormat="1" ht="12" customHeight="1" thickBot="1">
      <c r="A54" s="270" t="s">
        <v>231</v>
      </c>
      <c r="B54" s="254" t="s">
        <v>236</v>
      </c>
      <c r="C54" s="241"/>
      <c r="D54" s="476"/>
    </row>
    <row r="55" spans="1:4" s="50" customFormat="1" ht="12" customHeight="1" thickBot="1">
      <c r="A55" s="25" t="s">
        <v>119</v>
      </c>
      <c r="B55" s="19" t="s">
        <v>237</v>
      </c>
      <c r="C55" s="164">
        <f>SUM(C56:C58)</f>
        <v>0</v>
      </c>
      <c r="D55" s="403">
        <f>SUM(D56:D58)</f>
        <v>1265000</v>
      </c>
    </row>
    <row r="56" spans="1:4" s="50" customFormat="1" ht="12" customHeight="1">
      <c r="A56" s="268" t="s">
        <v>61</v>
      </c>
      <c r="B56" s="252" t="s">
        <v>238</v>
      </c>
      <c r="C56" s="167"/>
      <c r="D56" s="404"/>
    </row>
    <row r="57" spans="1:4" s="50" customFormat="1" ht="12" customHeight="1">
      <c r="A57" s="269" t="s">
        <v>62</v>
      </c>
      <c r="B57" s="253" t="s">
        <v>350</v>
      </c>
      <c r="C57" s="166"/>
      <c r="D57" s="411">
        <v>265000</v>
      </c>
    </row>
    <row r="58" spans="1:4" s="50" customFormat="1" ht="12" customHeight="1">
      <c r="A58" s="269" t="s">
        <v>241</v>
      </c>
      <c r="B58" s="253" t="s">
        <v>239</v>
      </c>
      <c r="C58" s="166"/>
      <c r="D58" s="411">
        <v>1000000</v>
      </c>
    </row>
    <row r="59" spans="1:4" s="50" customFormat="1" ht="12" customHeight="1" thickBot="1">
      <c r="A59" s="270" t="s">
        <v>242</v>
      </c>
      <c r="B59" s="254" t="s">
        <v>240</v>
      </c>
      <c r="C59" s="168"/>
      <c r="D59" s="410"/>
    </row>
    <row r="60" spans="1:4" s="50" customFormat="1" ht="12" customHeight="1" thickBot="1">
      <c r="A60" s="25" t="s">
        <v>15</v>
      </c>
      <c r="B60" s="159" t="s">
        <v>243</v>
      </c>
      <c r="C60" s="164">
        <f>SUM(C61:C63)</f>
        <v>76921145</v>
      </c>
      <c r="D60" s="403">
        <f>SUM(D61:D63)</f>
        <v>68259332</v>
      </c>
    </row>
    <row r="61" spans="1:4" s="50" customFormat="1" ht="12" customHeight="1">
      <c r="A61" s="268" t="s">
        <v>120</v>
      </c>
      <c r="B61" s="252" t="s">
        <v>245</v>
      </c>
      <c r="C61" s="169"/>
      <c r="D61" s="406"/>
    </row>
    <row r="62" spans="1:4" s="50" customFormat="1" ht="12" customHeight="1">
      <c r="A62" s="269" t="s">
        <v>121</v>
      </c>
      <c r="B62" s="253" t="s">
        <v>351</v>
      </c>
      <c r="C62" s="169"/>
      <c r="D62" s="406"/>
    </row>
    <row r="63" spans="1:4" s="50" customFormat="1" ht="12" customHeight="1">
      <c r="A63" s="269" t="s">
        <v>167</v>
      </c>
      <c r="B63" s="253" t="s">
        <v>246</v>
      </c>
      <c r="C63" s="169">
        <v>76921145</v>
      </c>
      <c r="D63" s="406">
        <v>68259332</v>
      </c>
    </row>
    <row r="64" spans="1:4" s="50" customFormat="1" ht="12" customHeight="1" thickBot="1">
      <c r="A64" s="270" t="s">
        <v>244</v>
      </c>
      <c r="B64" s="254" t="s">
        <v>247</v>
      </c>
      <c r="C64" s="169">
        <v>4554695</v>
      </c>
      <c r="D64" s="406"/>
    </row>
    <row r="65" spans="1:4" s="50" customFormat="1" ht="12" customHeight="1" thickBot="1">
      <c r="A65" s="25" t="s">
        <v>16</v>
      </c>
      <c r="B65" s="19" t="s">
        <v>248</v>
      </c>
      <c r="C65" s="170">
        <f>+C8+C15+C22+C29+C37+C49+C55+C60</f>
        <v>156291097</v>
      </c>
      <c r="D65" s="405">
        <f>+D8+D15+D22+D29+D37+D49+D55+D60</f>
        <v>277836069</v>
      </c>
    </row>
    <row r="66" spans="1:4" s="50" customFormat="1" ht="12" customHeight="1" thickBot="1">
      <c r="A66" s="271" t="s">
        <v>339</v>
      </c>
      <c r="B66" s="159" t="s">
        <v>250</v>
      </c>
      <c r="C66" s="164">
        <f>SUM(C67:C69)</f>
        <v>0</v>
      </c>
      <c r="D66" s="403">
        <f>SUM(D67:D69)</f>
        <v>12967713</v>
      </c>
    </row>
    <row r="67" spans="1:4" s="50" customFormat="1" ht="12" customHeight="1">
      <c r="A67" s="268" t="s">
        <v>281</v>
      </c>
      <c r="B67" s="252" t="s">
        <v>251</v>
      </c>
      <c r="C67" s="169"/>
      <c r="D67" s="406"/>
    </row>
    <row r="68" spans="1:4" s="50" customFormat="1" ht="12" customHeight="1">
      <c r="A68" s="269" t="s">
        <v>290</v>
      </c>
      <c r="B68" s="253" t="s">
        <v>252</v>
      </c>
      <c r="C68" s="169"/>
      <c r="D68" s="406">
        <v>12967713</v>
      </c>
    </row>
    <row r="69" spans="1:4" s="50" customFormat="1" ht="12" customHeight="1" thickBot="1">
      <c r="A69" s="270" t="s">
        <v>291</v>
      </c>
      <c r="B69" s="255" t="s">
        <v>253</v>
      </c>
      <c r="C69" s="169"/>
      <c r="D69" s="406"/>
    </row>
    <row r="70" spans="1:4" s="50" customFormat="1" ht="12" customHeight="1" thickBot="1">
      <c r="A70" s="271" t="s">
        <v>254</v>
      </c>
      <c r="B70" s="159" t="s">
        <v>255</v>
      </c>
      <c r="C70" s="164">
        <f>SUM(C71:C74)</f>
        <v>0</v>
      </c>
      <c r="D70" s="403">
        <f>SUM(D71:D74)</f>
        <v>0</v>
      </c>
    </row>
    <row r="71" spans="1:4" s="50" customFormat="1" ht="12" customHeight="1">
      <c r="A71" s="268" t="s">
        <v>100</v>
      </c>
      <c r="B71" s="252" t="s">
        <v>256</v>
      </c>
      <c r="C71" s="169"/>
      <c r="D71" s="406"/>
    </row>
    <row r="72" spans="1:4" s="50" customFormat="1" ht="12" customHeight="1">
      <c r="A72" s="269" t="s">
        <v>101</v>
      </c>
      <c r="B72" s="253" t="s">
        <v>257</v>
      </c>
      <c r="C72" s="169"/>
      <c r="D72" s="406"/>
    </row>
    <row r="73" spans="1:4" s="50" customFormat="1" ht="12" customHeight="1">
      <c r="A73" s="269" t="s">
        <v>282</v>
      </c>
      <c r="B73" s="253" t="s">
        <v>258</v>
      </c>
      <c r="C73" s="169"/>
      <c r="D73" s="406"/>
    </row>
    <row r="74" spans="1:4" s="50" customFormat="1" ht="12" customHeight="1" thickBot="1">
      <c r="A74" s="270" t="s">
        <v>283</v>
      </c>
      <c r="B74" s="254" t="s">
        <v>259</v>
      </c>
      <c r="C74" s="169"/>
      <c r="D74" s="406"/>
    </row>
    <row r="75" spans="1:4" s="50" customFormat="1" ht="12" customHeight="1" thickBot="1">
      <c r="A75" s="271" t="s">
        <v>260</v>
      </c>
      <c r="B75" s="159" t="s">
        <v>261</v>
      </c>
      <c r="C75" s="164">
        <f>SUM(C76:C77)</f>
        <v>144800855</v>
      </c>
      <c r="D75" s="403">
        <f>SUM(D76:D77)</f>
        <v>144800855</v>
      </c>
    </row>
    <row r="76" spans="1:4" s="50" customFormat="1" ht="12" customHeight="1">
      <c r="A76" s="268" t="s">
        <v>284</v>
      </c>
      <c r="B76" s="252" t="s">
        <v>262</v>
      </c>
      <c r="C76" s="169">
        <v>144800855</v>
      </c>
      <c r="D76" s="406">
        <v>144800855</v>
      </c>
    </row>
    <row r="77" spans="1:4" s="50" customFormat="1" ht="12" customHeight="1" thickBot="1">
      <c r="A77" s="270" t="s">
        <v>285</v>
      </c>
      <c r="B77" s="254" t="s">
        <v>263</v>
      </c>
      <c r="C77" s="169"/>
      <c r="D77" s="406"/>
    </row>
    <row r="78" spans="1:4" s="49" customFormat="1" ht="12" customHeight="1" thickBot="1">
      <c r="A78" s="271" t="s">
        <v>264</v>
      </c>
      <c r="B78" s="159" t="s">
        <v>265</v>
      </c>
      <c r="C78" s="164">
        <f>SUM(C79:C81)</f>
        <v>0</v>
      </c>
      <c r="D78" s="403">
        <f>SUM(D79:D81)</f>
        <v>2580261</v>
      </c>
    </row>
    <row r="79" spans="1:4" s="50" customFormat="1" ht="12" customHeight="1">
      <c r="A79" s="268" t="s">
        <v>286</v>
      </c>
      <c r="B79" s="252" t="s">
        <v>266</v>
      </c>
      <c r="C79" s="169"/>
      <c r="D79" s="406">
        <v>2580261</v>
      </c>
    </row>
    <row r="80" spans="1:4" s="50" customFormat="1" ht="12" customHeight="1">
      <c r="A80" s="269" t="s">
        <v>287</v>
      </c>
      <c r="B80" s="253" t="s">
        <v>267</v>
      </c>
      <c r="C80" s="169"/>
      <c r="D80" s="406"/>
    </row>
    <row r="81" spans="1:4" s="50" customFormat="1" ht="12" customHeight="1" thickBot="1">
      <c r="A81" s="270" t="s">
        <v>288</v>
      </c>
      <c r="B81" s="254" t="s">
        <v>268</v>
      </c>
      <c r="C81" s="169"/>
      <c r="D81" s="406"/>
    </row>
    <row r="82" spans="1:4" s="50" customFormat="1" ht="12" customHeight="1" thickBot="1">
      <c r="A82" s="271" t="s">
        <v>269</v>
      </c>
      <c r="B82" s="159" t="s">
        <v>289</v>
      </c>
      <c r="C82" s="164">
        <f>SUM(C83:C86)</f>
        <v>0</v>
      </c>
      <c r="D82" s="403">
        <f>SUM(D83:D86)</f>
        <v>0</v>
      </c>
    </row>
    <row r="83" spans="1:4" s="50" customFormat="1" ht="12" customHeight="1">
      <c r="A83" s="272" t="s">
        <v>270</v>
      </c>
      <c r="B83" s="252" t="s">
        <v>271</v>
      </c>
      <c r="C83" s="169"/>
      <c r="D83" s="406"/>
    </row>
    <row r="84" spans="1:4" s="50" customFormat="1" ht="12" customHeight="1">
      <c r="A84" s="273" t="s">
        <v>272</v>
      </c>
      <c r="B84" s="253" t="s">
        <v>273</v>
      </c>
      <c r="C84" s="169"/>
      <c r="D84" s="406"/>
    </row>
    <row r="85" spans="1:4" s="50" customFormat="1" ht="12" customHeight="1">
      <c r="A85" s="273" t="s">
        <v>274</v>
      </c>
      <c r="B85" s="253" t="s">
        <v>275</v>
      </c>
      <c r="C85" s="169"/>
      <c r="D85" s="406"/>
    </row>
    <row r="86" spans="1:4" s="49" customFormat="1" ht="12" customHeight="1" thickBot="1">
      <c r="A86" s="274" t="s">
        <v>276</v>
      </c>
      <c r="B86" s="254" t="s">
        <v>277</v>
      </c>
      <c r="C86" s="169"/>
      <c r="D86" s="406"/>
    </row>
    <row r="87" spans="1:4" s="49" customFormat="1" ht="12" customHeight="1" thickBot="1">
      <c r="A87" s="271" t="s">
        <v>278</v>
      </c>
      <c r="B87" s="159" t="s">
        <v>400</v>
      </c>
      <c r="C87" s="281"/>
      <c r="D87" s="407"/>
    </row>
    <row r="88" spans="1:4" s="49" customFormat="1" ht="12" customHeight="1" thickBot="1">
      <c r="A88" s="271" t="s">
        <v>430</v>
      </c>
      <c r="B88" s="159" t="s">
        <v>279</v>
      </c>
      <c r="C88" s="281"/>
      <c r="D88" s="407"/>
    </row>
    <row r="89" spans="1:4" s="49" customFormat="1" ht="12" customHeight="1" thickBot="1">
      <c r="A89" s="271" t="s">
        <v>431</v>
      </c>
      <c r="B89" s="259" t="s">
        <v>403</v>
      </c>
      <c r="C89" s="170">
        <f>+C66+C70+C75+C78+C82+C88+C87</f>
        <v>144800855</v>
      </c>
      <c r="D89" s="405">
        <f>+D66+D70+D75+D78+D82+D88+D87</f>
        <v>160348829</v>
      </c>
    </row>
    <row r="90" spans="1:4" s="49" customFormat="1" ht="12" customHeight="1" thickBot="1">
      <c r="A90" s="275" t="s">
        <v>432</v>
      </c>
      <c r="B90" s="260" t="s">
        <v>433</v>
      </c>
      <c r="C90" s="170">
        <f>+C65+C89</f>
        <v>301091952</v>
      </c>
      <c r="D90" s="405">
        <f>+D65+D89</f>
        <v>438184898</v>
      </c>
    </row>
    <row r="91" spans="1:4" s="50" customFormat="1" ht="15" customHeight="1" thickBot="1">
      <c r="A91" s="133"/>
      <c r="B91" s="134"/>
      <c r="C91" s="226"/>
      <c r="D91" s="482"/>
    </row>
    <row r="92" spans="1:4" s="40" customFormat="1" ht="16.5" customHeight="1" thickBot="1">
      <c r="A92" s="135"/>
      <c r="B92" s="136" t="s">
        <v>44</v>
      </c>
      <c r="C92" s="227"/>
      <c r="D92" s="472" t="s">
        <v>525</v>
      </c>
    </row>
    <row r="93" spans="1:4" s="51" customFormat="1" ht="12" customHeight="1" thickBot="1">
      <c r="A93" s="244" t="s">
        <v>8</v>
      </c>
      <c r="B93" s="24" t="s">
        <v>437</v>
      </c>
      <c r="C93" s="163">
        <f>+C94+C95+C96+C97+C98+C111</f>
        <v>38683600</v>
      </c>
      <c r="D93" s="408">
        <f>+D94+D95+D96+D97+D98+D111</f>
        <v>68491935</v>
      </c>
    </row>
    <row r="94" spans="1:4" ht="12" customHeight="1">
      <c r="A94" s="276" t="s">
        <v>63</v>
      </c>
      <c r="B94" s="8" t="s">
        <v>36</v>
      </c>
      <c r="C94" s="165">
        <v>18273000</v>
      </c>
      <c r="D94" s="409">
        <v>18540795</v>
      </c>
    </row>
    <row r="95" spans="1:4" ht="12" customHeight="1">
      <c r="A95" s="269" t="s">
        <v>64</v>
      </c>
      <c r="B95" s="6" t="s">
        <v>122</v>
      </c>
      <c r="C95" s="166">
        <v>3126000</v>
      </c>
      <c r="D95" s="411">
        <v>3126000</v>
      </c>
    </row>
    <row r="96" spans="1:4" ht="12" customHeight="1">
      <c r="A96" s="269" t="s">
        <v>65</v>
      </c>
      <c r="B96" s="6" t="s">
        <v>91</v>
      </c>
      <c r="C96" s="168">
        <v>11663000</v>
      </c>
      <c r="D96" s="410">
        <v>37053254</v>
      </c>
    </row>
    <row r="97" spans="1:4" ht="12" customHeight="1">
      <c r="A97" s="269" t="s">
        <v>66</v>
      </c>
      <c r="B97" s="9" t="s">
        <v>123</v>
      </c>
      <c r="C97" s="168">
        <v>1999000</v>
      </c>
      <c r="D97" s="410">
        <v>2065000</v>
      </c>
    </row>
    <row r="98" spans="1:4" ht="12" customHeight="1">
      <c r="A98" s="269" t="s">
        <v>74</v>
      </c>
      <c r="B98" s="17" t="s">
        <v>124</v>
      </c>
      <c r="C98" s="168">
        <v>3622600</v>
      </c>
      <c r="D98" s="410">
        <v>5504074</v>
      </c>
    </row>
    <row r="99" spans="1:4" ht="12" customHeight="1">
      <c r="A99" s="269" t="s">
        <v>67</v>
      </c>
      <c r="B99" s="6" t="s">
        <v>434</v>
      </c>
      <c r="C99" s="168"/>
      <c r="D99" s="410"/>
    </row>
    <row r="100" spans="1:4" ht="12" customHeight="1">
      <c r="A100" s="269" t="s">
        <v>68</v>
      </c>
      <c r="B100" s="61" t="s">
        <v>366</v>
      </c>
      <c r="C100" s="168"/>
      <c r="D100" s="410"/>
    </row>
    <row r="101" spans="1:4" ht="12" customHeight="1">
      <c r="A101" s="269" t="s">
        <v>75</v>
      </c>
      <c r="B101" s="61" t="s">
        <v>365</v>
      </c>
      <c r="C101" s="168"/>
      <c r="D101" s="410"/>
    </row>
    <row r="102" spans="1:4" ht="12" customHeight="1">
      <c r="A102" s="269" t="s">
        <v>76</v>
      </c>
      <c r="B102" s="61" t="s">
        <v>295</v>
      </c>
      <c r="C102" s="168"/>
      <c r="D102" s="410"/>
    </row>
    <row r="103" spans="1:4" ht="12" customHeight="1">
      <c r="A103" s="269" t="s">
        <v>77</v>
      </c>
      <c r="B103" s="62" t="s">
        <v>296</v>
      </c>
      <c r="C103" s="168"/>
      <c r="D103" s="410"/>
    </row>
    <row r="104" spans="1:4" ht="12" customHeight="1">
      <c r="A104" s="269" t="s">
        <v>78</v>
      </c>
      <c r="B104" s="62" t="s">
        <v>297</v>
      </c>
      <c r="C104" s="168"/>
      <c r="D104" s="410"/>
    </row>
    <row r="105" spans="1:4" ht="12" customHeight="1">
      <c r="A105" s="269" t="s">
        <v>80</v>
      </c>
      <c r="B105" s="61" t="s">
        <v>298</v>
      </c>
      <c r="C105" s="168">
        <v>3622600</v>
      </c>
      <c r="D105" s="410">
        <v>5171074</v>
      </c>
    </row>
    <row r="106" spans="1:4" ht="12" customHeight="1">
      <c r="A106" s="269" t="s">
        <v>125</v>
      </c>
      <c r="B106" s="61" t="s">
        <v>299</v>
      </c>
      <c r="C106" s="168"/>
      <c r="D106" s="410"/>
    </row>
    <row r="107" spans="1:4" ht="12" customHeight="1">
      <c r="A107" s="269" t="s">
        <v>293</v>
      </c>
      <c r="B107" s="62" t="s">
        <v>300</v>
      </c>
      <c r="C107" s="168"/>
      <c r="D107" s="410">
        <v>265000</v>
      </c>
    </row>
    <row r="108" spans="1:4" ht="12" customHeight="1">
      <c r="A108" s="277" t="s">
        <v>294</v>
      </c>
      <c r="B108" s="63" t="s">
        <v>301</v>
      </c>
      <c r="C108" s="168"/>
      <c r="D108" s="410"/>
    </row>
    <row r="109" spans="1:4" ht="12" customHeight="1">
      <c r="A109" s="269" t="s">
        <v>363</v>
      </c>
      <c r="B109" s="63" t="s">
        <v>302</v>
      </c>
      <c r="C109" s="168"/>
      <c r="D109" s="410"/>
    </row>
    <row r="110" spans="1:4" ht="12" customHeight="1">
      <c r="A110" s="269" t="s">
        <v>364</v>
      </c>
      <c r="B110" s="62" t="s">
        <v>303</v>
      </c>
      <c r="C110" s="166"/>
      <c r="D110" s="411">
        <v>68000</v>
      </c>
    </row>
    <row r="111" spans="1:4" ht="12" customHeight="1">
      <c r="A111" s="269" t="s">
        <v>368</v>
      </c>
      <c r="B111" s="9" t="s">
        <v>37</v>
      </c>
      <c r="C111" s="166"/>
      <c r="D111" s="411">
        <v>2202812</v>
      </c>
    </row>
    <row r="112" spans="1:4" ht="12" customHeight="1">
      <c r="A112" s="270" t="s">
        <v>369</v>
      </c>
      <c r="B112" s="6" t="s">
        <v>435</v>
      </c>
      <c r="C112" s="168"/>
      <c r="D112" s="410">
        <v>2202812</v>
      </c>
    </row>
    <row r="113" spans="1:4" ht="12" customHeight="1" thickBot="1">
      <c r="A113" s="278" t="s">
        <v>370</v>
      </c>
      <c r="B113" s="64" t="s">
        <v>436</v>
      </c>
      <c r="C113" s="172"/>
      <c r="D113" s="479"/>
    </row>
    <row r="114" spans="1:4" ht="12" customHeight="1" thickBot="1">
      <c r="A114" s="25" t="s">
        <v>9</v>
      </c>
      <c r="B114" s="23" t="s">
        <v>304</v>
      </c>
      <c r="C114" s="164">
        <f>+C115+C117+C119</f>
        <v>214375033</v>
      </c>
      <c r="D114" s="403">
        <f>+D115+D117+D119</f>
        <v>323490084</v>
      </c>
    </row>
    <row r="115" spans="1:4" ht="12" customHeight="1">
      <c r="A115" s="268" t="s">
        <v>69</v>
      </c>
      <c r="B115" s="6" t="s">
        <v>166</v>
      </c>
      <c r="C115" s="167">
        <v>170775033</v>
      </c>
      <c r="D115" s="404">
        <v>277890084</v>
      </c>
    </row>
    <row r="116" spans="1:4" ht="12" customHeight="1">
      <c r="A116" s="268" t="s">
        <v>70</v>
      </c>
      <c r="B116" s="10" t="s">
        <v>308</v>
      </c>
      <c r="C116" s="167">
        <v>147175033</v>
      </c>
      <c r="D116" s="404">
        <v>254302809</v>
      </c>
    </row>
    <row r="117" spans="1:4" ht="12" customHeight="1">
      <c r="A117" s="268" t="s">
        <v>71</v>
      </c>
      <c r="B117" s="10" t="s">
        <v>126</v>
      </c>
      <c r="C117" s="166">
        <v>43600000</v>
      </c>
      <c r="D117" s="411">
        <v>45600000</v>
      </c>
    </row>
    <row r="118" spans="1:4" ht="12" customHeight="1">
      <c r="A118" s="268" t="s">
        <v>72</v>
      </c>
      <c r="B118" s="10" t="s">
        <v>309</v>
      </c>
      <c r="C118" s="157">
        <v>24000000</v>
      </c>
      <c r="D118" s="412"/>
    </row>
    <row r="119" spans="1:4" ht="12" customHeight="1">
      <c r="A119" s="268" t="s">
        <v>73</v>
      </c>
      <c r="B119" s="161" t="s">
        <v>168</v>
      </c>
      <c r="C119" s="157"/>
      <c r="D119" s="412"/>
    </row>
    <row r="120" spans="1:4" ht="12" customHeight="1">
      <c r="A120" s="268" t="s">
        <v>79</v>
      </c>
      <c r="B120" s="160" t="s">
        <v>352</v>
      </c>
      <c r="C120" s="157"/>
      <c r="D120" s="412"/>
    </row>
    <row r="121" spans="1:4" ht="12" customHeight="1">
      <c r="A121" s="268" t="s">
        <v>81</v>
      </c>
      <c r="B121" s="248" t="s">
        <v>314</v>
      </c>
      <c r="C121" s="157"/>
      <c r="D121" s="412"/>
    </row>
    <row r="122" spans="1:4" ht="12" customHeight="1">
      <c r="A122" s="268" t="s">
        <v>127</v>
      </c>
      <c r="B122" s="62" t="s">
        <v>297</v>
      </c>
      <c r="C122" s="157"/>
      <c r="D122" s="412"/>
    </row>
    <row r="123" spans="1:4" ht="12" customHeight="1">
      <c r="A123" s="268" t="s">
        <v>128</v>
      </c>
      <c r="B123" s="62" t="s">
        <v>313</v>
      </c>
      <c r="C123" s="157"/>
      <c r="D123" s="412"/>
    </row>
    <row r="124" spans="1:4" ht="12" customHeight="1">
      <c r="A124" s="268" t="s">
        <v>129</v>
      </c>
      <c r="B124" s="62" t="s">
        <v>312</v>
      </c>
      <c r="C124" s="157"/>
      <c r="D124" s="412"/>
    </row>
    <row r="125" spans="1:4" ht="12" customHeight="1">
      <c r="A125" s="268" t="s">
        <v>305</v>
      </c>
      <c r="B125" s="62" t="s">
        <v>300</v>
      </c>
      <c r="C125" s="157"/>
      <c r="D125" s="412"/>
    </row>
    <row r="126" spans="1:4" ht="12" customHeight="1">
      <c r="A126" s="268" t="s">
        <v>306</v>
      </c>
      <c r="B126" s="62" t="s">
        <v>311</v>
      </c>
      <c r="C126" s="157"/>
      <c r="D126" s="412"/>
    </row>
    <row r="127" spans="1:4" ht="12" customHeight="1" thickBot="1">
      <c r="A127" s="277" t="s">
        <v>307</v>
      </c>
      <c r="B127" s="62" t="s">
        <v>310</v>
      </c>
      <c r="C127" s="158"/>
      <c r="D127" s="413"/>
    </row>
    <row r="128" spans="1:4" ht="12" customHeight="1" thickBot="1">
      <c r="A128" s="25" t="s">
        <v>10</v>
      </c>
      <c r="B128" s="54" t="s">
        <v>373</v>
      </c>
      <c r="C128" s="164">
        <f>+C93+C114</f>
        <v>253058633</v>
      </c>
      <c r="D128" s="403">
        <f>+D93+D114</f>
        <v>391982019</v>
      </c>
    </row>
    <row r="129" spans="1:4" ht="12" customHeight="1" thickBot="1">
      <c r="A129" s="25" t="s">
        <v>11</v>
      </c>
      <c r="B129" s="54" t="s">
        <v>374</v>
      </c>
      <c r="C129" s="164">
        <f>+C130+C131+C132</f>
        <v>0</v>
      </c>
      <c r="D129" s="403">
        <f>+D130+D131+D132</f>
        <v>12967713</v>
      </c>
    </row>
    <row r="130" spans="1:4" s="51" customFormat="1" ht="12" customHeight="1">
      <c r="A130" s="268" t="s">
        <v>205</v>
      </c>
      <c r="B130" s="7" t="s">
        <v>440</v>
      </c>
      <c r="C130" s="157"/>
      <c r="D130" s="412"/>
    </row>
    <row r="131" spans="1:4" ht="12" customHeight="1">
      <c r="A131" s="268" t="s">
        <v>208</v>
      </c>
      <c r="B131" s="7" t="s">
        <v>382</v>
      </c>
      <c r="C131" s="157"/>
      <c r="D131" s="412">
        <v>12967713</v>
      </c>
    </row>
    <row r="132" spans="1:4" ht="12" customHeight="1" thickBot="1">
      <c r="A132" s="277" t="s">
        <v>209</v>
      </c>
      <c r="B132" s="5" t="s">
        <v>439</v>
      </c>
      <c r="C132" s="157"/>
      <c r="D132" s="412"/>
    </row>
    <row r="133" spans="1:4" ht="12" customHeight="1" thickBot="1">
      <c r="A133" s="25" t="s">
        <v>12</v>
      </c>
      <c r="B133" s="54" t="s">
        <v>375</v>
      </c>
      <c r="C133" s="164">
        <f>+C134+C135+C136+C137+C138+C139</f>
        <v>0</v>
      </c>
      <c r="D133" s="403">
        <f>+D134+D135+D136+D137+D138+D139</f>
        <v>0</v>
      </c>
    </row>
    <row r="134" spans="1:4" ht="12" customHeight="1">
      <c r="A134" s="268" t="s">
        <v>56</v>
      </c>
      <c r="B134" s="7" t="s">
        <v>384</v>
      </c>
      <c r="C134" s="157"/>
      <c r="D134" s="412"/>
    </row>
    <row r="135" spans="1:4" ht="12" customHeight="1">
      <c r="A135" s="268" t="s">
        <v>57</v>
      </c>
      <c r="B135" s="7" t="s">
        <v>376</v>
      </c>
      <c r="C135" s="157"/>
      <c r="D135" s="412"/>
    </row>
    <row r="136" spans="1:4" ht="12" customHeight="1">
      <c r="A136" s="268" t="s">
        <v>58</v>
      </c>
      <c r="B136" s="7" t="s">
        <v>377</v>
      </c>
      <c r="C136" s="157"/>
      <c r="D136" s="412"/>
    </row>
    <row r="137" spans="1:4" ht="12" customHeight="1">
      <c r="A137" s="268" t="s">
        <v>114</v>
      </c>
      <c r="B137" s="7" t="s">
        <v>438</v>
      </c>
      <c r="C137" s="157"/>
      <c r="D137" s="412"/>
    </row>
    <row r="138" spans="1:4" ht="12" customHeight="1">
      <c r="A138" s="268" t="s">
        <v>115</v>
      </c>
      <c r="B138" s="7" t="s">
        <v>379</v>
      </c>
      <c r="C138" s="157"/>
      <c r="D138" s="412"/>
    </row>
    <row r="139" spans="1:4" s="51" customFormat="1" ht="12" customHeight="1" thickBot="1">
      <c r="A139" s="277" t="s">
        <v>116</v>
      </c>
      <c r="B139" s="5" t="s">
        <v>380</v>
      </c>
      <c r="C139" s="157"/>
      <c r="D139" s="412"/>
    </row>
    <row r="140" spans="1:11" ht="12" customHeight="1" thickBot="1">
      <c r="A140" s="25" t="s">
        <v>13</v>
      </c>
      <c r="B140" s="54" t="s">
        <v>444</v>
      </c>
      <c r="C140" s="170">
        <f>+C141+C142+C144+C145+C143</f>
        <v>45423367</v>
      </c>
      <c r="D140" s="405">
        <f>+D141+D142+D144+D145+D143</f>
        <v>49405166</v>
      </c>
      <c r="K140" s="140"/>
    </row>
    <row r="141" spans="1:4" ht="12.75">
      <c r="A141" s="268" t="s">
        <v>59</v>
      </c>
      <c r="B141" s="7" t="s">
        <v>315</v>
      </c>
      <c r="C141" s="157"/>
      <c r="D141" s="412"/>
    </row>
    <row r="142" spans="1:4" ht="12" customHeight="1">
      <c r="A142" s="268" t="s">
        <v>60</v>
      </c>
      <c r="B142" s="7" t="s">
        <v>316</v>
      </c>
      <c r="C142" s="157">
        <v>1945367</v>
      </c>
      <c r="D142" s="412">
        <v>1945367</v>
      </c>
    </row>
    <row r="143" spans="1:4" s="51" customFormat="1" ht="12" customHeight="1">
      <c r="A143" s="268" t="s">
        <v>229</v>
      </c>
      <c r="B143" s="7" t="s">
        <v>443</v>
      </c>
      <c r="C143" s="157">
        <v>43478000</v>
      </c>
      <c r="D143" s="412">
        <v>47459799</v>
      </c>
    </row>
    <row r="144" spans="1:4" s="51" customFormat="1" ht="12" customHeight="1">
      <c r="A144" s="268" t="s">
        <v>230</v>
      </c>
      <c r="B144" s="7" t="s">
        <v>389</v>
      </c>
      <c r="C144" s="157"/>
      <c r="D144" s="412"/>
    </row>
    <row r="145" spans="1:4" s="51" customFormat="1" ht="12" customHeight="1" thickBot="1">
      <c r="A145" s="277" t="s">
        <v>231</v>
      </c>
      <c r="B145" s="5" t="s">
        <v>335</v>
      </c>
      <c r="C145" s="157"/>
      <c r="D145" s="412"/>
    </row>
    <row r="146" spans="1:4" s="51" customFormat="1" ht="12" customHeight="1" thickBot="1">
      <c r="A146" s="25" t="s">
        <v>14</v>
      </c>
      <c r="B146" s="54" t="s">
        <v>390</v>
      </c>
      <c r="C146" s="173">
        <f>+C147+C148+C149+C150+C151</f>
        <v>0</v>
      </c>
      <c r="D146" s="414">
        <f>+D147+D148+D149+D150+D151</f>
        <v>0</v>
      </c>
    </row>
    <row r="147" spans="1:4" s="51" customFormat="1" ht="12" customHeight="1">
      <c r="A147" s="268" t="s">
        <v>61</v>
      </c>
      <c r="B147" s="7" t="s">
        <v>385</v>
      </c>
      <c r="C147" s="157"/>
      <c r="D147" s="412"/>
    </row>
    <row r="148" spans="1:4" s="51" customFormat="1" ht="12" customHeight="1">
      <c r="A148" s="268" t="s">
        <v>62</v>
      </c>
      <c r="B148" s="7" t="s">
        <v>392</v>
      </c>
      <c r="C148" s="157"/>
      <c r="D148" s="412"/>
    </row>
    <row r="149" spans="1:4" s="51" customFormat="1" ht="12" customHeight="1">
      <c r="A149" s="268" t="s">
        <v>241</v>
      </c>
      <c r="B149" s="7" t="s">
        <v>387</v>
      </c>
      <c r="C149" s="157"/>
      <c r="D149" s="412"/>
    </row>
    <row r="150" spans="1:4" ht="12.75" customHeight="1">
      <c r="A150" s="268" t="s">
        <v>242</v>
      </c>
      <c r="B150" s="7" t="s">
        <v>441</v>
      </c>
      <c r="C150" s="157"/>
      <c r="D150" s="412"/>
    </row>
    <row r="151" spans="1:4" ht="12.75" customHeight="1" thickBot="1">
      <c r="A151" s="277" t="s">
        <v>391</v>
      </c>
      <c r="B151" s="5" t="s">
        <v>394</v>
      </c>
      <c r="C151" s="158"/>
      <c r="D151" s="413"/>
    </row>
    <row r="152" spans="1:4" ht="12.75" customHeight="1" thickBot="1">
      <c r="A152" s="300" t="s">
        <v>15</v>
      </c>
      <c r="B152" s="54" t="s">
        <v>395</v>
      </c>
      <c r="C152" s="173"/>
      <c r="D152" s="414"/>
    </row>
    <row r="153" spans="1:4" ht="12" customHeight="1" thickBot="1">
      <c r="A153" s="300" t="s">
        <v>16</v>
      </c>
      <c r="B153" s="54" t="s">
        <v>396</v>
      </c>
      <c r="C153" s="173"/>
      <c r="D153" s="414"/>
    </row>
    <row r="154" spans="1:4" ht="15" customHeight="1" thickBot="1">
      <c r="A154" s="25" t="s">
        <v>17</v>
      </c>
      <c r="B154" s="54" t="s">
        <v>398</v>
      </c>
      <c r="C154" s="262">
        <f>+C129+C133+C140+C146+C152+C153</f>
        <v>45423367</v>
      </c>
      <c r="D154" s="415">
        <f>+D129+D133+D140+D146+D152+D153</f>
        <v>62372879</v>
      </c>
    </row>
    <row r="155" spans="1:4" ht="13.5" thickBot="1">
      <c r="A155" s="279" t="s">
        <v>18</v>
      </c>
      <c r="B155" s="228" t="s">
        <v>397</v>
      </c>
      <c r="C155" s="262">
        <f>+C128+C154</f>
        <v>298482000</v>
      </c>
      <c r="D155" s="415">
        <f>+D128+D154</f>
        <v>454354898</v>
      </c>
    </row>
    <row r="156" spans="1:3" ht="15" customHeight="1" thickBot="1">
      <c r="A156" s="234"/>
      <c r="B156" s="235"/>
      <c r="C156" s="236"/>
    </row>
    <row r="157" spans="1:4" ht="14.25" customHeight="1" thickBot="1">
      <c r="A157" s="137" t="s">
        <v>442</v>
      </c>
      <c r="B157" s="138"/>
      <c r="C157" s="52">
        <v>9</v>
      </c>
      <c r="D157" s="481">
        <v>9</v>
      </c>
    </row>
    <row r="158" spans="1:4" ht="13.5" thickBot="1">
      <c r="A158" s="137" t="s">
        <v>143</v>
      </c>
      <c r="B158" s="138"/>
      <c r="C158" s="52">
        <v>6</v>
      </c>
      <c r="D158" s="481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PageLayoutView="0" workbookViewId="0" topLeftCell="B28">
      <selection activeCell="D42" sqref="D42"/>
    </sheetView>
  </sheetViews>
  <sheetFormatPr defaultColWidth="9.00390625" defaultRowHeight="12.75"/>
  <cols>
    <col min="1" max="1" width="13.875" style="357" customWidth="1"/>
    <col min="2" max="2" width="79.125" style="318" customWidth="1"/>
    <col min="3" max="4" width="25.00390625" style="318" customWidth="1"/>
    <col min="5" max="16384" width="9.375" style="318" customWidth="1"/>
  </cols>
  <sheetData>
    <row r="1" spans="1:4" s="306" customFormat="1" ht="21" customHeight="1" thickBot="1">
      <c r="A1" s="125"/>
      <c r="B1" s="126"/>
      <c r="D1" s="305" t="s">
        <v>531</v>
      </c>
    </row>
    <row r="2" spans="1:4" s="310" customFormat="1" ht="25.5" customHeight="1">
      <c r="A2" s="307" t="s">
        <v>455</v>
      </c>
      <c r="B2" s="308" t="s">
        <v>535</v>
      </c>
      <c r="C2" s="309" t="s">
        <v>45</v>
      </c>
      <c r="D2" s="309" t="s">
        <v>45</v>
      </c>
    </row>
    <row r="3" spans="1:4" s="310" customFormat="1" ht="24.75" thickBot="1">
      <c r="A3" s="311" t="s">
        <v>141</v>
      </c>
      <c r="B3" s="312" t="s">
        <v>343</v>
      </c>
      <c r="C3" s="313" t="s">
        <v>40</v>
      </c>
      <c r="D3" s="313" t="s">
        <v>40</v>
      </c>
    </row>
    <row r="4" spans="1:4" s="314" customFormat="1" ht="15.75" customHeight="1" thickBot="1">
      <c r="A4" s="128"/>
      <c r="B4" s="128"/>
      <c r="C4" s="129"/>
      <c r="D4" s="129" t="s">
        <v>452</v>
      </c>
    </row>
    <row r="5" spans="1:4" ht="13.5" thickBot="1">
      <c r="A5" s="315" t="s">
        <v>142</v>
      </c>
      <c r="B5" s="316" t="s">
        <v>41</v>
      </c>
      <c r="C5" s="317" t="s">
        <v>456</v>
      </c>
      <c r="D5" s="317" t="s">
        <v>525</v>
      </c>
    </row>
    <row r="6" spans="1:4" s="322" customFormat="1" ht="12.75" customHeight="1" thickBot="1">
      <c r="A6" s="319" t="s">
        <v>418</v>
      </c>
      <c r="B6" s="320" t="s">
        <v>419</v>
      </c>
      <c r="C6" s="321" t="s">
        <v>420</v>
      </c>
      <c r="D6" s="321" t="s">
        <v>422</v>
      </c>
    </row>
    <row r="7" spans="1:4" s="322" customFormat="1" ht="15.75" customHeight="1" thickBot="1">
      <c r="A7" s="323"/>
      <c r="B7" s="324" t="s">
        <v>43</v>
      </c>
      <c r="C7" s="325"/>
      <c r="D7" s="325"/>
    </row>
    <row r="8" spans="1:4" s="328" customFormat="1" ht="12" customHeight="1" thickBot="1">
      <c r="A8" s="319" t="s">
        <v>8</v>
      </c>
      <c r="B8" s="326" t="s">
        <v>457</v>
      </c>
      <c r="C8" s="327">
        <f>SUM(C9:C19)</f>
        <v>200034</v>
      </c>
      <c r="D8" s="327">
        <f>SUM(D9:D19)</f>
        <v>366577</v>
      </c>
    </row>
    <row r="9" spans="1:4" s="328" customFormat="1" ht="12" customHeight="1">
      <c r="A9" s="329" t="s">
        <v>63</v>
      </c>
      <c r="B9" s="330" t="s">
        <v>218</v>
      </c>
      <c r="C9" s="331"/>
      <c r="D9" s="331"/>
    </row>
    <row r="10" spans="1:4" s="328" customFormat="1" ht="12" customHeight="1">
      <c r="A10" s="332" t="s">
        <v>64</v>
      </c>
      <c r="B10" s="333" t="s">
        <v>219</v>
      </c>
      <c r="C10" s="334">
        <v>200034</v>
      </c>
      <c r="D10" s="334">
        <v>90300</v>
      </c>
    </row>
    <row r="11" spans="1:4" s="328" customFormat="1" ht="12" customHeight="1">
      <c r="A11" s="332" t="s">
        <v>65</v>
      </c>
      <c r="B11" s="333" t="s">
        <v>220</v>
      </c>
      <c r="C11" s="334"/>
      <c r="D11" s="334"/>
    </row>
    <row r="12" spans="1:4" s="328" customFormat="1" ht="12" customHeight="1">
      <c r="A12" s="332" t="s">
        <v>66</v>
      </c>
      <c r="B12" s="333" t="s">
        <v>221</v>
      </c>
      <c r="C12" s="334"/>
      <c r="D12" s="334"/>
    </row>
    <row r="13" spans="1:4" s="328" customFormat="1" ht="12" customHeight="1">
      <c r="A13" s="332" t="s">
        <v>99</v>
      </c>
      <c r="B13" s="333" t="s">
        <v>222</v>
      </c>
      <c r="C13" s="334"/>
      <c r="D13" s="334"/>
    </row>
    <row r="14" spans="1:4" s="328" customFormat="1" ht="12" customHeight="1">
      <c r="A14" s="332" t="s">
        <v>67</v>
      </c>
      <c r="B14" s="333" t="s">
        <v>458</v>
      </c>
      <c r="C14" s="334"/>
      <c r="D14" s="334"/>
    </row>
    <row r="15" spans="1:4" s="328" customFormat="1" ht="12" customHeight="1">
      <c r="A15" s="332" t="s">
        <v>68</v>
      </c>
      <c r="B15" s="335" t="s">
        <v>459</v>
      </c>
      <c r="C15" s="334"/>
      <c r="D15" s="334"/>
    </row>
    <row r="16" spans="1:4" s="328" customFormat="1" ht="12" customHeight="1">
      <c r="A16" s="332" t="s">
        <v>75</v>
      </c>
      <c r="B16" s="333" t="s">
        <v>225</v>
      </c>
      <c r="C16" s="336">
        <v>0</v>
      </c>
      <c r="D16" s="336">
        <v>7</v>
      </c>
    </row>
    <row r="17" spans="1:4" s="337" customFormat="1" ht="12" customHeight="1">
      <c r="A17" s="332" t="s">
        <v>76</v>
      </c>
      <c r="B17" s="333" t="s">
        <v>226</v>
      </c>
      <c r="C17" s="334"/>
      <c r="D17" s="334"/>
    </row>
    <row r="18" spans="1:4" s="337" customFormat="1" ht="12" customHeight="1">
      <c r="A18" s="332" t="s">
        <v>77</v>
      </c>
      <c r="B18" s="333" t="s">
        <v>358</v>
      </c>
      <c r="C18" s="338"/>
      <c r="D18" s="338"/>
    </row>
    <row r="19" spans="1:4" s="337" customFormat="1" ht="12" customHeight="1" thickBot="1">
      <c r="A19" s="332" t="s">
        <v>78</v>
      </c>
      <c r="B19" s="335" t="s">
        <v>227</v>
      </c>
      <c r="C19" s="338">
        <v>0</v>
      </c>
      <c r="D19" s="338">
        <v>276270</v>
      </c>
    </row>
    <row r="20" spans="1:4" s="328" customFormat="1" ht="12" customHeight="1" thickBot="1">
      <c r="A20" s="319" t="s">
        <v>9</v>
      </c>
      <c r="B20" s="326" t="s">
        <v>460</v>
      </c>
      <c r="C20" s="327">
        <f>SUM(C21:C23)</f>
        <v>0</v>
      </c>
      <c r="D20" s="327">
        <f>SUM(D21:D23)</f>
        <v>0</v>
      </c>
    </row>
    <row r="21" spans="1:4" s="337" customFormat="1" ht="12" customHeight="1">
      <c r="A21" s="332" t="s">
        <v>69</v>
      </c>
      <c r="B21" s="339" t="s">
        <v>195</v>
      </c>
      <c r="C21" s="334"/>
      <c r="D21" s="334"/>
    </row>
    <row r="22" spans="1:4" s="337" customFormat="1" ht="12" customHeight="1">
      <c r="A22" s="332" t="s">
        <v>70</v>
      </c>
      <c r="B22" s="333" t="s">
        <v>461</v>
      </c>
      <c r="C22" s="334"/>
      <c r="D22" s="334"/>
    </row>
    <row r="23" spans="1:4" s="337" customFormat="1" ht="12" customHeight="1">
      <c r="A23" s="332" t="s">
        <v>71</v>
      </c>
      <c r="B23" s="333" t="s">
        <v>462</v>
      </c>
      <c r="C23" s="334"/>
      <c r="D23" s="334"/>
    </row>
    <row r="24" spans="1:4" s="337" customFormat="1" ht="12" customHeight="1" thickBot="1">
      <c r="A24" s="332" t="s">
        <v>72</v>
      </c>
      <c r="B24" s="333" t="s">
        <v>463</v>
      </c>
      <c r="C24" s="334"/>
      <c r="D24" s="334"/>
    </row>
    <row r="25" spans="1:4" s="337" customFormat="1" ht="12" customHeight="1" thickBot="1">
      <c r="A25" s="319" t="s">
        <v>10</v>
      </c>
      <c r="B25" s="340" t="s">
        <v>113</v>
      </c>
      <c r="C25" s="341"/>
      <c r="D25" s="341"/>
    </row>
    <row r="26" spans="1:4" s="337" customFormat="1" ht="12" customHeight="1" thickBot="1">
      <c r="A26" s="319" t="s">
        <v>11</v>
      </c>
      <c r="B26" s="340" t="s">
        <v>464</v>
      </c>
      <c r="C26" s="327">
        <f>+C27+C28+C29</f>
        <v>0</v>
      </c>
      <c r="D26" s="327">
        <f>+D27+D28+D29</f>
        <v>0</v>
      </c>
    </row>
    <row r="27" spans="1:4" s="337" customFormat="1" ht="12" customHeight="1">
      <c r="A27" s="342" t="s">
        <v>205</v>
      </c>
      <c r="B27" s="339" t="s">
        <v>200</v>
      </c>
      <c r="C27" s="343"/>
      <c r="D27" s="343"/>
    </row>
    <row r="28" spans="1:4" s="337" customFormat="1" ht="12" customHeight="1">
      <c r="A28" s="342" t="s">
        <v>208</v>
      </c>
      <c r="B28" s="339" t="s">
        <v>461</v>
      </c>
      <c r="C28" s="334"/>
      <c r="D28" s="334"/>
    </row>
    <row r="29" spans="1:4" s="337" customFormat="1" ht="12" customHeight="1">
      <c r="A29" s="342" t="s">
        <v>209</v>
      </c>
      <c r="B29" s="333" t="s">
        <v>465</v>
      </c>
      <c r="C29" s="334"/>
      <c r="D29" s="334"/>
    </row>
    <row r="30" spans="1:4" s="337" customFormat="1" ht="12" customHeight="1" thickBot="1">
      <c r="A30" s="332" t="s">
        <v>210</v>
      </c>
      <c r="B30" s="344" t="s">
        <v>466</v>
      </c>
      <c r="C30" s="345"/>
      <c r="D30" s="345"/>
    </row>
    <row r="31" spans="1:4" s="337" customFormat="1" ht="12" customHeight="1" thickBot="1">
      <c r="A31" s="319" t="s">
        <v>12</v>
      </c>
      <c r="B31" s="340" t="s">
        <v>467</v>
      </c>
      <c r="C31" s="327">
        <f>+C32+C33+C34</f>
        <v>0</v>
      </c>
      <c r="D31" s="327">
        <f>+D32+D33+D34</f>
        <v>0</v>
      </c>
    </row>
    <row r="32" spans="1:4" s="337" customFormat="1" ht="12" customHeight="1">
      <c r="A32" s="342" t="s">
        <v>56</v>
      </c>
      <c r="B32" s="339" t="s">
        <v>232</v>
      </c>
      <c r="C32" s="343"/>
      <c r="D32" s="343"/>
    </row>
    <row r="33" spans="1:4" s="337" customFormat="1" ht="12" customHeight="1">
      <c r="A33" s="342" t="s">
        <v>57</v>
      </c>
      <c r="B33" s="333" t="s">
        <v>233</v>
      </c>
      <c r="C33" s="336"/>
      <c r="D33" s="336"/>
    </row>
    <row r="34" spans="1:4" s="337" customFormat="1" ht="12" customHeight="1" thickBot="1">
      <c r="A34" s="332" t="s">
        <v>58</v>
      </c>
      <c r="B34" s="344" t="s">
        <v>234</v>
      </c>
      <c r="C34" s="345"/>
      <c r="D34" s="345"/>
    </row>
    <row r="35" spans="1:4" s="328" customFormat="1" ht="12" customHeight="1" thickBot="1">
      <c r="A35" s="319" t="s">
        <v>13</v>
      </c>
      <c r="B35" s="340" t="s">
        <v>320</v>
      </c>
      <c r="C35" s="341">
        <v>0</v>
      </c>
      <c r="D35" s="341">
        <v>200000</v>
      </c>
    </row>
    <row r="36" spans="1:4" s="328" customFormat="1" ht="12" customHeight="1" thickBot="1">
      <c r="A36" s="319" t="s">
        <v>14</v>
      </c>
      <c r="B36" s="340" t="s">
        <v>344</v>
      </c>
      <c r="C36" s="346"/>
      <c r="D36" s="346"/>
    </row>
    <row r="37" spans="1:4" s="328" customFormat="1" ht="12" customHeight="1" thickBot="1">
      <c r="A37" s="319" t="s">
        <v>15</v>
      </c>
      <c r="B37" s="340" t="s">
        <v>468</v>
      </c>
      <c r="C37" s="347">
        <f>+C8+C20+C25+C26+C31+C35+C36</f>
        <v>200034</v>
      </c>
      <c r="D37" s="347">
        <f>+D8+D20+D25+D26+D31+D35+D36</f>
        <v>566577</v>
      </c>
    </row>
    <row r="38" spans="1:4" s="328" customFormat="1" ht="12" customHeight="1" thickBot="1">
      <c r="A38" s="348" t="s">
        <v>16</v>
      </c>
      <c r="B38" s="340" t="s">
        <v>469</v>
      </c>
      <c r="C38" s="347">
        <f>+C39+C40+C41</f>
        <v>31101966</v>
      </c>
      <c r="D38" s="347">
        <f>+D39+D40+D41</f>
        <v>33816875</v>
      </c>
    </row>
    <row r="39" spans="1:4" s="328" customFormat="1" ht="12" customHeight="1">
      <c r="A39" s="342" t="s">
        <v>470</v>
      </c>
      <c r="B39" s="339" t="s">
        <v>173</v>
      </c>
      <c r="C39" s="343">
        <v>366966</v>
      </c>
      <c r="D39" s="343">
        <v>366966</v>
      </c>
    </row>
    <row r="40" spans="1:4" s="328" customFormat="1" ht="12" customHeight="1">
      <c r="A40" s="342" t="s">
        <v>471</v>
      </c>
      <c r="B40" s="333" t="s">
        <v>472</v>
      </c>
      <c r="C40" s="336"/>
      <c r="D40" s="336"/>
    </row>
    <row r="41" spans="1:4" s="337" customFormat="1" ht="12" customHeight="1" thickBot="1">
      <c r="A41" s="332" t="s">
        <v>473</v>
      </c>
      <c r="B41" s="344" t="s">
        <v>474</v>
      </c>
      <c r="C41" s="345">
        <v>30735000</v>
      </c>
      <c r="D41" s="345">
        <v>33449909</v>
      </c>
    </row>
    <row r="42" spans="1:4" s="337" customFormat="1" ht="15" customHeight="1" thickBot="1">
      <c r="A42" s="348" t="s">
        <v>17</v>
      </c>
      <c r="B42" s="349" t="s">
        <v>475</v>
      </c>
      <c r="C42" s="347">
        <f>+C37+C38</f>
        <v>31302000</v>
      </c>
      <c r="D42" s="347">
        <f>+D37+D38</f>
        <v>34383452</v>
      </c>
    </row>
    <row r="43" spans="1:4" s="337" customFormat="1" ht="15" customHeight="1">
      <c r="A43" s="133"/>
      <c r="B43" s="134"/>
      <c r="C43" s="226"/>
      <c r="D43" s="226"/>
    </row>
    <row r="44" spans="1:4" ht="13.5" thickBot="1">
      <c r="A44" s="350"/>
      <c r="B44" s="351"/>
      <c r="C44" s="352"/>
      <c r="D44" s="352"/>
    </row>
    <row r="45" spans="1:4" s="322" customFormat="1" ht="16.5" customHeight="1" thickBot="1">
      <c r="A45" s="353"/>
      <c r="B45" s="354" t="s">
        <v>44</v>
      </c>
      <c r="C45" s="347"/>
      <c r="D45" s="347"/>
    </row>
    <row r="46" spans="1:4" s="355" customFormat="1" ht="12" customHeight="1" thickBot="1">
      <c r="A46" s="319" t="s">
        <v>8</v>
      </c>
      <c r="B46" s="340" t="s">
        <v>476</v>
      </c>
      <c r="C46" s="327">
        <f>SUM(C47:C51)</f>
        <v>31302000</v>
      </c>
      <c r="D46" s="327">
        <f>SUM(D47:D51)</f>
        <v>34304212</v>
      </c>
    </row>
    <row r="47" spans="1:4" ht="12" customHeight="1">
      <c r="A47" s="332" t="s">
        <v>63</v>
      </c>
      <c r="B47" s="339" t="s">
        <v>36</v>
      </c>
      <c r="C47" s="343">
        <v>24932000</v>
      </c>
      <c r="D47" s="343">
        <v>27086260</v>
      </c>
    </row>
    <row r="48" spans="1:4" ht="12" customHeight="1">
      <c r="A48" s="332" t="s">
        <v>64</v>
      </c>
      <c r="B48" s="333" t="s">
        <v>122</v>
      </c>
      <c r="C48" s="334">
        <v>4550000</v>
      </c>
      <c r="D48" s="334">
        <v>4895631</v>
      </c>
    </row>
    <row r="49" spans="1:4" ht="12" customHeight="1">
      <c r="A49" s="332" t="s">
        <v>65</v>
      </c>
      <c r="B49" s="333" t="s">
        <v>91</v>
      </c>
      <c r="C49" s="334">
        <v>1820000</v>
      </c>
      <c r="D49" s="334">
        <v>2322321</v>
      </c>
    </row>
    <row r="50" spans="1:4" ht="12" customHeight="1">
      <c r="A50" s="332" t="s">
        <v>66</v>
      </c>
      <c r="B50" s="333" t="s">
        <v>123</v>
      </c>
      <c r="C50" s="334"/>
      <c r="D50" s="334"/>
    </row>
    <row r="51" spans="1:4" ht="12" customHeight="1" thickBot="1">
      <c r="A51" s="332" t="s">
        <v>99</v>
      </c>
      <c r="B51" s="333" t="s">
        <v>124</v>
      </c>
      <c r="C51" s="334"/>
      <c r="D51" s="334"/>
    </row>
    <row r="52" spans="1:4" ht="12" customHeight="1" thickBot="1">
      <c r="A52" s="319" t="s">
        <v>9</v>
      </c>
      <c r="B52" s="340" t="s">
        <v>477</v>
      </c>
      <c r="C52" s="327">
        <f>SUM(C53:C55)</f>
        <v>0</v>
      </c>
      <c r="D52" s="327">
        <f>SUM(D53:D55)</f>
        <v>79240</v>
      </c>
    </row>
    <row r="53" spans="1:4" s="355" customFormat="1" ht="12" customHeight="1">
      <c r="A53" s="332" t="s">
        <v>69</v>
      </c>
      <c r="B53" s="339" t="s">
        <v>166</v>
      </c>
      <c r="C53" s="343">
        <v>0</v>
      </c>
      <c r="D53" s="343">
        <v>79240</v>
      </c>
    </row>
    <row r="54" spans="1:4" ht="12" customHeight="1">
      <c r="A54" s="332" t="s">
        <v>70</v>
      </c>
      <c r="B54" s="333" t="s">
        <v>126</v>
      </c>
      <c r="C54" s="334"/>
      <c r="D54" s="334"/>
    </row>
    <row r="55" spans="1:4" ht="12" customHeight="1">
      <c r="A55" s="332" t="s">
        <v>71</v>
      </c>
      <c r="B55" s="333" t="s">
        <v>478</v>
      </c>
      <c r="C55" s="334"/>
      <c r="D55" s="334"/>
    </row>
    <row r="56" spans="1:4" ht="12" customHeight="1" thickBot="1">
      <c r="A56" s="332" t="s">
        <v>72</v>
      </c>
      <c r="B56" s="333" t="s">
        <v>479</v>
      </c>
      <c r="C56" s="334"/>
      <c r="D56" s="334"/>
    </row>
    <row r="57" spans="1:4" ht="12" customHeight="1" thickBot="1">
      <c r="A57" s="319" t="s">
        <v>10</v>
      </c>
      <c r="B57" s="340" t="s">
        <v>4</v>
      </c>
      <c r="C57" s="341"/>
      <c r="D57" s="341"/>
    </row>
    <row r="58" spans="1:4" ht="15" customHeight="1" thickBot="1">
      <c r="A58" s="319" t="s">
        <v>11</v>
      </c>
      <c r="B58" s="356" t="s">
        <v>480</v>
      </c>
      <c r="C58" s="327">
        <f>+C46+C52+C57</f>
        <v>31302000</v>
      </c>
      <c r="D58" s="327">
        <f>+D46+D52+D57</f>
        <v>34383452</v>
      </c>
    </row>
    <row r="59" spans="3:4" ht="13.5" thickBot="1">
      <c r="C59" s="358"/>
      <c r="D59" s="358"/>
    </row>
    <row r="60" spans="1:4" ht="15" customHeight="1" thickBot="1">
      <c r="A60" s="359" t="s">
        <v>442</v>
      </c>
      <c r="B60" s="360"/>
      <c r="C60" s="361">
        <v>6</v>
      </c>
      <c r="D60" s="361">
        <v>7</v>
      </c>
    </row>
    <row r="61" spans="1:4" ht="14.25" customHeight="1" thickBot="1">
      <c r="A61" s="359" t="s">
        <v>143</v>
      </c>
      <c r="B61" s="360"/>
      <c r="C61" s="361"/>
      <c r="D61" s="361"/>
    </row>
  </sheetData>
  <sheetProtection/>
  <printOptions/>
  <pageMargins left="0.7" right="0.7" top="0.75" bottom="0.75" header="0.3" footer="0.3"/>
  <pageSetup horizontalDpi="360" verticalDpi="36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PageLayoutView="0" workbookViewId="0" topLeftCell="A34">
      <selection activeCell="C4" sqref="C4"/>
    </sheetView>
  </sheetViews>
  <sheetFormatPr defaultColWidth="9.00390625" defaultRowHeight="12.75"/>
  <cols>
    <col min="1" max="1" width="13.875" style="357" customWidth="1"/>
    <col min="2" max="2" width="79.125" style="318" customWidth="1"/>
    <col min="3" max="4" width="25.00390625" style="318" customWidth="1"/>
    <col min="5" max="16384" width="9.375" style="318" customWidth="1"/>
  </cols>
  <sheetData>
    <row r="1" spans="1:4" s="306" customFormat="1" ht="16.5" customHeight="1" thickBot="1">
      <c r="A1" s="125"/>
      <c r="B1" s="126"/>
      <c r="D1" s="305" t="s">
        <v>532</v>
      </c>
    </row>
    <row r="2" spans="1:4" s="310" customFormat="1" ht="35.25" customHeight="1">
      <c r="A2" s="307" t="s">
        <v>455</v>
      </c>
      <c r="B2" s="308" t="s">
        <v>535</v>
      </c>
      <c r="C2" s="309" t="s">
        <v>45</v>
      </c>
      <c r="D2" s="309" t="s">
        <v>45</v>
      </c>
    </row>
    <row r="3" spans="1:4" s="310" customFormat="1" ht="24.75" thickBot="1">
      <c r="A3" s="311" t="s">
        <v>141</v>
      </c>
      <c r="B3" s="312" t="s">
        <v>481</v>
      </c>
      <c r="C3" s="313" t="s">
        <v>45</v>
      </c>
      <c r="D3" s="313" t="s">
        <v>45</v>
      </c>
    </row>
    <row r="4" spans="1:4" s="314" customFormat="1" ht="15.75" customHeight="1" thickBot="1">
      <c r="A4" s="128"/>
      <c r="B4" s="128"/>
      <c r="C4" s="129"/>
      <c r="D4" s="129" t="s">
        <v>452</v>
      </c>
    </row>
    <row r="5" spans="1:4" ht="13.5" thickBot="1">
      <c r="A5" s="315" t="s">
        <v>142</v>
      </c>
      <c r="B5" s="316" t="s">
        <v>41</v>
      </c>
      <c r="C5" s="317" t="s">
        <v>456</v>
      </c>
      <c r="D5" s="317" t="s">
        <v>525</v>
      </c>
    </row>
    <row r="6" spans="1:4" s="322" customFormat="1" ht="12.75" customHeight="1" thickBot="1">
      <c r="A6" s="319" t="s">
        <v>418</v>
      </c>
      <c r="B6" s="320" t="s">
        <v>419</v>
      </c>
      <c r="C6" s="321" t="s">
        <v>420</v>
      </c>
      <c r="D6" s="321" t="s">
        <v>422</v>
      </c>
    </row>
    <row r="7" spans="1:4" s="322" customFormat="1" ht="15.75" customHeight="1" thickBot="1">
      <c r="A7" s="323"/>
      <c r="B7" s="324" t="s">
        <v>43</v>
      </c>
      <c r="C7" s="325"/>
      <c r="D7" s="325"/>
    </row>
    <row r="8" spans="1:4" s="328" customFormat="1" ht="12" customHeight="1" thickBot="1">
      <c r="A8" s="319" t="s">
        <v>8</v>
      </c>
      <c r="B8" s="326" t="s">
        <v>457</v>
      </c>
      <c r="C8" s="327">
        <f>SUM(C9:C19)</f>
        <v>200034</v>
      </c>
      <c r="D8" s="327">
        <f>SUM(D9:D19)</f>
        <v>366577</v>
      </c>
    </row>
    <row r="9" spans="1:4" s="328" customFormat="1" ht="12" customHeight="1">
      <c r="A9" s="329" t="s">
        <v>63</v>
      </c>
      <c r="B9" s="330" t="s">
        <v>218</v>
      </c>
      <c r="C9" s="331"/>
      <c r="D9" s="331"/>
    </row>
    <row r="10" spans="1:4" s="328" customFormat="1" ht="12" customHeight="1">
      <c r="A10" s="332" t="s">
        <v>64</v>
      </c>
      <c r="B10" s="333" t="s">
        <v>219</v>
      </c>
      <c r="C10" s="334">
        <v>200034</v>
      </c>
      <c r="D10" s="334">
        <v>90300</v>
      </c>
    </row>
    <row r="11" spans="1:4" s="328" customFormat="1" ht="12" customHeight="1">
      <c r="A11" s="332" t="s">
        <v>65</v>
      </c>
      <c r="B11" s="333" t="s">
        <v>220</v>
      </c>
      <c r="C11" s="334"/>
      <c r="D11" s="334"/>
    </row>
    <row r="12" spans="1:4" s="328" customFormat="1" ht="12" customHeight="1">
      <c r="A12" s="332" t="s">
        <v>66</v>
      </c>
      <c r="B12" s="333" t="s">
        <v>221</v>
      </c>
      <c r="C12" s="334"/>
      <c r="D12" s="334"/>
    </row>
    <row r="13" spans="1:4" s="328" customFormat="1" ht="12" customHeight="1">
      <c r="A13" s="332" t="s">
        <v>99</v>
      </c>
      <c r="B13" s="333" t="s">
        <v>222</v>
      </c>
      <c r="C13" s="334"/>
      <c r="D13" s="334"/>
    </row>
    <row r="14" spans="1:4" s="328" customFormat="1" ht="12" customHeight="1">
      <c r="A14" s="332" t="s">
        <v>67</v>
      </c>
      <c r="B14" s="333" t="s">
        <v>458</v>
      </c>
      <c r="C14" s="334"/>
      <c r="D14" s="334"/>
    </row>
    <row r="15" spans="1:4" s="328" customFormat="1" ht="12" customHeight="1">
      <c r="A15" s="332" t="s">
        <v>68</v>
      </c>
      <c r="B15" s="335" t="s">
        <v>459</v>
      </c>
      <c r="C15" s="334"/>
      <c r="D15" s="334"/>
    </row>
    <row r="16" spans="1:4" s="328" customFormat="1" ht="12" customHeight="1">
      <c r="A16" s="332" t="s">
        <v>75</v>
      </c>
      <c r="B16" s="333" t="s">
        <v>225</v>
      </c>
      <c r="C16" s="336">
        <v>0</v>
      </c>
      <c r="D16" s="336">
        <v>7</v>
      </c>
    </row>
    <row r="17" spans="1:4" s="337" customFormat="1" ht="12" customHeight="1">
      <c r="A17" s="332" t="s">
        <v>76</v>
      </c>
      <c r="B17" s="333" t="s">
        <v>226</v>
      </c>
      <c r="C17" s="334"/>
      <c r="D17" s="334"/>
    </row>
    <row r="18" spans="1:4" s="337" customFormat="1" ht="12" customHeight="1">
      <c r="A18" s="332" t="s">
        <v>77</v>
      </c>
      <c r="B18" s="333" t="s">
        <v>358</v>
      </c>
      <c r="C18" s="338"/>
      <c r="D18" s="338"/>
    </row>
    <row r="19" spans="1:4" s="337" customFormat="1" ht="12" customHeight="1" thickBot="1">
      <c r="A19" s="332" t="s">
        <v>78</v>
      </c>
      <c r="B19" s="335" t="s">
        <v>227</v>
      </c>
      <c r="C19" s="338">
        <v>0</v>
      </c>
      <c r="D19" s="338">
        <v>276270</v>
      </c>
    </row>
    <row r="20" spans="1:4" s="328" customFormat="1" ht="12" customHeight="1" thickBot="1">
      <c r="A20" s="319" t="s">
        <v>9</v>
      </c>
      <c r="B20" s="326" t="s">
        <v>460</v>
      </c>
      <c r="C20" s="327">
        <f>SUM(C21:C23)</f>
        <v>0</v>
      </c>
      <c r="D20" s="327">
        <f>SUM(D21:D23)</f>
        <v>0</v>
      </c>
    </row>
    <row r="21" spans="1:4" s="337" customFormat="1" ht="12" customHeight="1">
      <c r="A21" s="332" t="s">
        <v>69</v>
      </c>
      <c r="B21" s="339" t="s">
        <v>195</v>
      </c>
      <c r="C21" s="334"/>
      <c r="D21" s="334"/>
    </row>
    <row r="22" spans="1:4" s="337" customFormat="1" ht="12" customHeight="1">
      <c r="A22" s="332" t="s">
        <v>70</v>
      </c>
      <c r="B22" s="333" t="s">
        <v>461</v>
      </c>
      <c r="C22" s="334"/>
      <c r="D22" s="334"/>
    </row>
    <row r="23" spans="1:4" s="337" customFormat="1" ht="12" customHeight="1">
      <c r="A23" s="332" t="s">
        <v>71</v>
      </c>
      <c r="B23" s="333" t="s">
        <v>462</v>
      </c>
      <c r="C23" s="334"/>
      <c r="D23" s="334"/>
    </row>
    <row r="24" spans="1:4" s="337" customFormat="1" ht="12" customHeight="1" thickBot="1">
      <c r="A24" s="332" t="s">
        <v>72</v>
      </c>
      <c r="B24" s="333" t="s">
        <v>463</v>
      </c>
      <c r="C24" s="334"/>
      <c r="D24" s="334"/>
    </row>
    <row r="25" spans="1:4" s="337" customFormat="1" ht="12" customHeight="1" thickBot="1">
      <c r="A25" s="319" t="s">
        <v>10</v>
      </c>
      <c r="B25" s="340" t="s">
        <v>113</v>
      </c>
      <c r="C25" s="341"/>
      <c r="D25" s="341"/>
    </row>
    <row r="26" spans="1:4" s="337" customFormat="1" ht="12" customHeight="1" thickBot="1">
      <c r="A26" s="319" t="s">
        <v>11</v>
      </c>
      <c r="B26" s="340" t="s">
        <v>464</v>
      </c>
      <c r="C26" s="327">
        <f>+C27+C28+C29</f>
        <v>0</v>
      </c>
      <c r="D26" s="327">
        <f>+D27+D28+D29</f>
        <v>0</v>
      </c>
    </row>
    <row r="27" spans="1:4" s="337" customFormat="1" ht="12" customHeight="1">
      <c r="A27" s="342" t="s">
        <v>205</v>
      </c>
      <c r="B27" s="339" t="s">
        <v>200</v>
      </c>
      <c r="C27" s="343"/>
      <c r="D27" s="343"/>
    </row>
    <row r="28" spans="1:4" s="337" customFormat="1" ht="12" customHeight="1">
      <c r="A28" s="342" t="s">
        <v>208</v>
      </c>
      <c r="B28" s="339" t="s">
        <v>461</v>
      </c>
      <c r="C28" s="334"/>
      <c r="D28" s="334"/>
    </row>
    <row r="29" spans="1:4" s="337" customFormat="1" ht="12" customHeight="1">
      <c r="A29" s="342" t="s">
        <v>209</v>
      </c>
      <c r="B29" s="333" t="s">
        <v>465</v>
      </c>
      <c r="C29" s="334"/>
      <c r="D29" s="334"/>
    </row>
    <row r="30" spans="1:4" s="337" customFormat="1" ht="12" customHeight="1" thickBot="1">
      <c r="A30" s="332" t="s">
        <v>210</v>
      </c>
      <c r="B30" s="344" t="s">
        <v>466</v>
      </c>
      <c r="C30" s="345"/>
      <c r="D30" s="345"/>
    </row>
    <row r="31" spans="1:4" s="337" customFormat="1" ht="12" customHeight="1" thickBot="1">
      <c r="A31" s="319" t="s">
        <v>12</v>
      </c>
      <c r="B31" s="340" t="s">
        <v>467</v>
      </c>
      <c r="C31" s="327">
        <f>+C32+C33+C34</f>
        <v>0</v>
      </c>
      <c r="D31" s="327">
        <f>+D32+D33+D34</f>
        <v>0</v>
      </c>
    </row>
    <row r="32" spans="1:4" s="337" customFormat="1" ht="12" customHeight="1">
      <c r="A32" s="342" t="s">
        <v>56</v>
      </c>
      <c r="B32" s="339" t="s">
        <v>232</v>
      </c>
      <c r="C32" s="343"/>
      <c r="D32" s="343"/>
    </row>
    <row r="33" spans="1:4" s="337" customFormat="1" ht="12" customHeight="1">
      <c r="A33" s="342" t="s">
        <v>57</v>
      </c>
      <c r="B33" s="333" t="s">
        <v>233</v>
      </c>
      <c r="C33" s="336"/>
      <c r="D33" s="336"/>
    </row>
    <row r="34" spans="1:4" s="337" customFormat="1" ht="12" customHeight="1" thickBot="1">
      <c r="A34" s="332" t="s">
        <v>58</v>
      </c>
      <c r="B34" s="344" t="s">
        <v>234</v>
      </c>
      <c r="C34" s="345"/>
      <c r="D34" s="345"/>
    </row>
    <row r="35" spans="1:4" s="328" customFormat="1" ht="12" customHeight="1" thickBot="1">
      <c r="A35" s="319" t="s">
        <v>13</v>
      </c>
      <c r="B35" s="340" t="s">
        <v>320</v>
      </c>
      <c r="C35" s="341">
        <v>0</v>
      </c>
      <c r="D35" s="341">
        <v>200000</v>
      </c>
    </row>
    <row r="36" spans="1:4" s="328" customFormat="1" ht="12" customHeight="1" thickBot="1">
      <c r="A36" s="319" t="s">
        <v>14</v>
      </c>
      <c r="B36" s="340" t="s">
        <v>344</v>
      </c>
      <c r="C36" s="346"/>
      <c r="D36" s="346"/>
    </row>
    <row r="37" spans="1:4" s="328" customFormat="1" ht="12" customHeight="1" thickBot="1">
      <c r="A37" s="319" t="s">
        <v>15</v>
      </c>
      <c r="B37" s="340" t="s">
        <v>468</v>
      </c>
      <c r="C37" s="347">
        <f>+C8+C20+C25+C26+C31+C35+C36</f>
        <v>200034</v>
      </c>
      <c r="D37" s="347">
        <f>+D8+D20+D25+D26+D31+D35+D36</f>
        <v>566577</v>
      </c>
    </row>
    <row r="38" spans="1:4" s="328" customFormat="1" ht="12" customHeight="1" thickBot="1">
      <c r="A38" s="348" t="s">
        <v>16</v>
      </c>
      <c r="B38" s="340" t="s">
        <v>469</v>
      </c>
      <c r="C38" s="347">
        <f>+C39+C40+C41</f>
        <v>31101966</v>
      </c>
      <c r="D38" s="347">
        <f>+D39+D40+D41</f>
        <v>33816875</v>
      </c>
    </row>
    <row r="39" spans="1:4" s="328" customFormat="1" ht="12" customHeight="1">
      <c r="A39" s="342" t="s">
        <v>470</v>
      </c>
      <c r="B39" s="339" t="s">
        <v>173</v>
      </c>
      <c r="C39" s="343">
        <v>366966</v>
      </c>
      <c r="D39" s="343">
        <v>366966</v>
      </c>
    </row>
    <row r="40" spans="1:4" s="328" customFormat="1" ht="12" customHeight="1">
      <c r="A40" s="342" t="s">
        <v>471</v>
      </c>
      <c r="B40" s="333" t="s">
        <v>472</v>
      </c>
      <c r="C40" s="336"/>
      <c r="D40" s="336"/>
    </row>
    <row r="41" spans="1:4" s="337" customFormat="1" ht="12" customHeight="1" thickBot="1">
      <c r="A41" s="332" t="s">
        <v>473</v>
      </c>
      <c r="B41" s="344" t="s">
        <v>474</v>
      </c>
      <c r="C41" s="345">
        <v>30735000</v>
      </c>
      <c r="D41" s="345">
        <v>33449909</v>
      </c>
    </row>
    <row r="42" spans="1:4" s="337" customFormat="1" ht="15" customHeight="1" thickBot="1">
      <c r="A42" s="348" t="s">
        <v>17</v>
      </c>
      <c r="B42" s="349" t="s">
        <v>475</v>
      </c>
      <c r="C42" s="347">
        <f>+C37+C38</f>
        <v>31302000</v>
      </c>
      <c r="D42" s="347">
        <f>+D37+D38</f>
        <v>34383452</v>
      </c>
    </row>
    <row r="43" spans="1:4" s="337" customFormat="1" ht="15" customHeight="1">
      <c r="A43" s="133"/>
      <c r="B43" s="134"/>
      <c r="C43" s="226"/>
      <c r="D43" s="226"/>
    </row>
    <row r="44" spans="1:4" ht="13.5" thickBot="1">
      <c r="A44" s="350"/>
      <c r="B44" s="351"/>
      <c r="C44" s="352"/>
      <c r="D44" s="352"/>
    </row>
    <row r="45" spans="1:4" s="322" customFormat="1" ht="16.5" customHeight="1" thickBot="1">
      <c r="A45" s="353"/>
      <c r="B45" s="354" t="s">
        <v>44</v>
      </c>
      <c r="C45" s="347"/>
      <c r="D45" s="347"/>
    </row>
    <row r="46" spans="1:4" s="355" customFormat="1" ht="12" customHeight="1" thickBot="1">
      <c r="A46" s="319" t="s">
        <v>8</v>
      </c>
      <c r="B46" s="340" t="s">
        <v>476</v>
      </c>
      <c r="C46" s="327">
        <f>SUM(C47:C51)</f>
        <v>31302000</v>
      </c>
      <c r="D46" s="327">
        <f>SUM(D47:D51)</f>
        <v>34304212</v>
      </c>
    </row>
    <row r="47" spans="1:4" ht="12" customHeight="1">
      <c r="A47" s="332" t="s">
        <v>63</v>
      </c>
      <c r="B47" s="339" t="s">
        <v>36</v>
      </c>
      <c r="C47" s="343">
        <v>24932000</v>
      </c>
      <c r="D47" s="343">
        <v>27086260</v>
      </c>
    </row>
    <row r="48" spans="1:4" ht="12" customHeight="1">
      <c r="A48" s="332" t="s">
        <v>64</v>
      </c>
      <c r="B48" s="333" t="s">
        <v>122</v>
      </c>
      <c r="C48" s="334">
        <v>4550000</v>
      </c>
      <c r="D48" s="334">
        <v>4895631</v>
      </c>
    </row>
    <row r="49" spans="1:4" ht="12" customHeight="1">
      <c r="A49" s="332" t="s">
        <v>65</v>
      </c>
      <c r="B49" s="333" t="s">
        <v>91</v>
      </c>
      <c r="C49" s="334">
        <v>1820000</v>
      </c>
      <c r="D49" s="334">
        <v>2322321</v>
      </c>
    </row>
    <row r="50" spans="1:4" ht="12" customHeight="1">
      <c r="A50" s="332" t="s">
        <v>66</v>
      </c>
      <c r="B50" s="333" t="s">
        <v>123</v>
      </c>
      <c r="C50" s="334"/>
      <c r="D50" s="334"/>
    </row>
    <row r="51" spans="1:4" ht="12" customHeight="1" thickBot="1">
      <c r="A51" s="332" t="s">
        <v>99</v>
      </c>
      <c r="B51" s="333" t="s">
        <v>124</v>
      </c>
      <c r="C51" s="334"/>
      <c r="D51" s="334"/>
    </row>
    <row r="52" spans="1:4" ht="12" customHeight="1" thickBot="1">
      <c r="A52" s="319" t="s">
        <v>9</v>
      </c>
      <c r="B52" s="340" t="s">
        <v>477</v>
      </c>
      <c r="C52" s="327">
        <f>SUM(C53:C55)</f>
        <v>0</v>
      </c>
      <c r="D52" s="327">
        <f>SUM(D53:D55)</f>
        <v>79240</v>
      </c>
    </row>
    <row r="53" spans="1:4" s="355" customFormat="1" ht="12" customHeight="1">
      <c r="A53" s="332" t="s">
        <v>69</v>
      </c>
      <c r="B53" s="339" t="s">
        <v>166</v>
      </c>
      <c r="C53" s="343">
        <v>0</v>
      </c>
      <c r="D53" s="343">
        <v>79240</v>
      </c>
    </row>
    <row r="54" spans="1:4" ht="12" customHeight="1">
      <c r="A54" s="332" t="s">
        <v>70</v>
      </c>
      <c r="B54" s="333" t="s">
        <v>126</v>
      </c>
      <c r="C54" s="334"/>
      <c r="D54" s="334"/>
    </row>
    <row r="55" spans="1:4" ht="12" customHeight="1">
      <c r="A55" s="332" t="s">
        <v>71</v>
      </c>
      <c r="B55" s="333" t="s">
        <v>478</v>
      </c>
      <c r="C55" s="334"/>
      <c r="D55" s="334"/>
    </row>
    <row r="56" spans="1:4" ht="12" customHeight="1" thickBot="1">
      <c r="A56" s="332" t="s">
        <v>72</v>
      </c>
      <c r="B56" s="333" t="s">
        <v>479</v>
      </c>
      <c r="C56" s="334"/>
      <c r="D56" s="334"/>
    </row>
    <row r="57" spans="1:4" ht="12" customHeight="1" thickBot="1">
      <c r="A57" s="319" t="s">
        <v>10</v>
      </c>
      <c r="B57" s="340" t="s">
        <v>4</v>
      </c>
      <c r="C57" s="341"/>
      <c r="D57" s="341"/>
    </row>
    <row r="58" spans="1:4" ht="15" customHeight="1" thickBot="1">
      <c r="A58" s="319" t="s">
        <v>11</v>
      </c>
      <c r="B58" s="356" t="s">
        <v>480</v>
      </c>
      <c r="C58" s="327">
        <f>+C46+C52+C57</f>
        <v>31302000</v>
      </c>
      <c r="D58" s="327">
        <f>+D46+D52+D57</f>
        <v>34383452</v>
      </c>
    </row>
    <row r="59" spans="3:4" ht="13.5" thickBot="1">
      <c r="C59" s="358"/>
      <c r="D59" s="358"/>
    </row>
    <row r="60" spans="1:4" ht="15" customHeight="1" thickBot="1">
      <c r="A60" s="359" t="s">
        <v>442</v>
      </c>
      <c r="B60" s="360"/>
      <c r="C60" s="361">
        <v>6</v>
      </c>
      <c r="D60" s="361">
        <v>7</v>
      </c>
    </row>
    <row r="61" spans="1:4" ht="14.25" customHeight="1" thickBot="1">
      <c r="A61" s="359" t="s">
        <v>143</v>
      </c>
      <c r="B61" s="360"/>
      <c r="C61" s="361"/>
      <c r="D61" s="3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PageLayoutView="0" workbookViewId="0" topLeftCell="A34">
      <selection activeCell="D2" sqref="D2"/>
    </sheetView>
  </sheetViews>
  <sheetFormatPr defaultColWidth="9.00390625" defaultRowHeight="12.75"/>
  <cols>
    <col min="1" max="1" width="13.875" style="357" customWidth="1"/>
    <col min="2" max="2" width="79.125" style="318" customWidth="1"/>
    <col min="3" max="4" width="25.00390625" style="318" customWidth="1"/>
    <col min="5" max="16384" width="9.375" style="318" customWidth="1"/>
  </cols>
  <sheetData>
    <row r="1" spans="1:4" s="306" customFormat="1" ht="21" customHeight="1" thickBot="1">
      <c r="A1" s="125"/>
      <c r="B1" s="126"/>
      <c r="D1" s="305" t="s">
        <v>533</v>
      </c>
    </row>
    <row r="2" spans="1:4" s="310" customFormat="1" ht="25.5" customHeight="1" thickBot="1">
      <c r="A2" s="307" t="s">
        <v>455</v>
      </c>
      <c r="B2" s="308" t="s">
        <v>482</v>
      </c>
      <c r="C2" s="309" t="s">
        <v>526</v>
      </c>
      <c r="D2" s="309" t="s">
        <v>526</v>
      </c>
    </row>
    <row r="3" spans="1:4" s="310" customFormat="1" ht="24.75" thickBot="1">
      <c r="A3" s="311" t="s">
        <v>141</v>
      </c>
      <c r="B3" s="312" t="s">
        <v>343</v>
      </c>
      <c r="C3" s="309" t="s">
        <v>40</v>
      </c>
      <c r="D3" s="309" t="s">
        <v>40</v>
      </c>
    </row>
    <row r="4" spans="1:4" s="314" customFormat="1" ht="15.75" customHeight="1" thickBot="1">
      <c r="A4" s="128"/>
      <c r="B4" s="128"/>
      <c r="C4" s="129"/>
      <c r="D4" s="129"/>
    </row>
    <row r="5" spans="1:4" ht="13.5" thickBot="1">
      <c r="A5" s="315" t="s">
        <v>142</v>
      </c>
      <c r="B5" s="316" t="s">
        <v>41</v>
      </c>
      <c r="C5" s="317" t="s">
        <v>456</v>
      </c>
      <c r="D5" s="317" t="s">
        <v>525</v>
      </c>
    </row>
    <row r="6" spans="1:4" s="322" customFormat="1" ht="12.75" customHeight="1" thickBot="1">
      <c r="A6" s="319" t="s">
        <v>418</v>
      </c>
      <c r="B6" s="320" t="s">
        <v>419</v>
      </c>
      <c r="C6" s="321" t="s">
        <v>420</v>
      </c>
      <c r="D6" s="321" t="s">
        <v>422</v>
      </c>
    </row>
    <row r="7" spans="1:4" s="322" customFormat="1" ht="15.75" customHeight="1" thickBot="1">
      <c r="A7" s="323"/>
      <c r="B7" s="324" t="s">
        <v>43</v>
      </c>
      <c r="C7" s="325"/>
      <c r="D7" s="325"/>
    </row>
    <row r="8" spans="1:4" s="328" customFormat="1" ht="12" customHeight="1" thickBot="1">
      <c r="A8" s="319" t="s">
        <v>8</v>
      </c>
      <c r="B8" s="326" t="s">
        <v>457</v>
      </c>
      <c r="C8" s="327">
        <f>SUM(C9:C19)</f>
        <v>5329977</v>
      </c>
      <c r="D8" s="327">
        <f>SUM(D9:D19)</f>
        <v>6638977</v>
      </c>
    </row>
    <row r="9" spans="1:4" s="328" customFormat="1" ht="12" customHeight="1">
      <c r="A9" s="329" t="s">
        <v>63</v>
      </c>
      <c r="B9" s="330" t="s">
        <v>218</v>
      </c>
      <c r="C9" s="331"/>
      <c r="D9" s="331"/>
    </row>
    <row r="10" spans="1:4" s="328" customFormat="1" ht="12" customHeight="1">
      <c r="A10" s="332" t="s">
        <v>64</v>
      </c>
      <c r="B10" s="333" t="s">
        <v>219</v>
      </c>
      <c r="C10" s="334">
        <v>1399977</v>
      </c>
      <c r="D10" s="334">
        <v>1568977</v>
      </c>
    </row>
    <row r="11" spans="1:4" s="328" customFormat="1" ht="12" customHeight="1">
      <c r="A11" s="332" t="s">
        <v>65</v>
      </c>
      <c r="B11" s="333" t="s">
        <v>220</v>
      </c>
      <c r="C11" s="334"/>
      <c r="D11" s="334"/>
    </row>
    <row r="12" spans="1:4" s="328" customFormat="1" ht="12" customHeight="1">
      <c r="A12" s="332" t="s">
        <v>66</v>
      </c>
      <c r="B12" s="333" t="s">
        <v>221</v>
      </c>
      <c r="C12" s="334"/>
      <c r="D12" s="334">
        <v>3700000</v>
      </c>
    </row>
    <row r="13" spans="1:4" s="328" customFormat="1" ht="12" customHeight="1">
      <c r="A13" s="332" t="s">
        <v>99</v>
      </c>
      <c r="B13" s="333" t="s">
        <v>222</v>
      </c>
      <c r="C13" s="334">
        <v>2800000</v>
      </c>
      <c r="D13" s="334"/>
    </row>
    <row r="14" spans="1:4" s="328" customFormat="1" ht="12" customHeight="1">
      <c r="A14" s="332" t="s">
        <v>67</v>
      </c>
      <c r="B14" s="333" t="s">
        <v>458</v>
      </c>
      <c r="C14" s="334">
        <v>1130000</v>
      </c>
      <c r="D14" s="334">
        <v>1365000</v>
      </c>
    </row>
    <row r="15" spans="1:4" s="328" customFormat="1" ht="12" customHeight="1">
      <c r="A15" s="332" t="s">
        <v>68</v>
      </c>
      <c r="B15" s="335" t="s">
        <v>459</v>
      </c>
      <c r="C15" s="334"/>
      <c r="D15" s="334"/>
    </row>
    <row r="16" spans="1:4" s="328" customFormat="1" ht="12" customHeight="1">
      <c r="A16" s="332" t="s">
        <v>75</v>
      </c>
      <c r="B16" s="333" t="s">
        <v>225</v>
      </c>
      <c r="C16" s="336"/>
      <c r="D16" s="336">
        <v>0</v>
      </c>
    </row>
    <row r="17" spans="1:4" s="337" customFormat="1" ht="12" customHeight="1">
      <c r="A17" s="332" t="s">
        <v>76</v>
      </c>
      <c r="B17" s="333" t="s">
        <v>226</v>
      </c>
      <c r="C17" s="334"/>
      <c r="D17" s="334"/>
    </row>
    <row r="18" spans="1:4" s="337" customFormat="1" ht="12" customHeight="1">
      <c r="A18" s="332" t="s">
        <v>77</v>
      </c>
      <c r="B18" s="333" t="s">
        <v>358</v>
      </c>
      <c r="C18" s="338"/>
      <c r="D18" s="338"/>
    </row>
    <row r="19" spans="1:4" s="337" customFormat="1" ht="12" customHeight="1" thickBot="1">
      <c r="A19" s="332" t="s">
        <v>78</v>
      </c>
      <c r="B19" s="335" t="s">
        <v>227</v>
      </c>
      <c r="C19" s="338"/>
      <c r="D19" s="338">
        <v>5000</v>
      </c>
    </row>
    <row r="20" spans="1:4" s="328" customFormat="1" ht="12" customHeight="1" thickBot="1">
      <c r="A20" s="319" t="s">
        <v>9</v>
      </c>
      <c r="B20" s="326" t="s">
        <v>460</v>
      </c>
      <c r="C20" s="327">
        <f>SUM(C21:C23)</f>
        <v>0</v>
      </c>
      <c r="D20" s="327">
        <f>SUM(D21:D23)</f>
        <v>0</v>
      </c>
    </row>
    <row r="21" spans="1:4" s="337" customFormat="1" ht="12" customHeight="1">
      <c r="A21" s="332" t="s">
        <v>69</v>
      </c>
      <c r="B21" s="339" t="s">
        <v>195</v>
      </c>
      <c r="C21" s="334"/>
      <c r="D21" s="334"/>
    </row>
    <row r="22" spans="1:4" s="337" customFormat="1" ht="12" customHeight="1">
      <c r="A22" s="332" t="s">
        <v>70</v>
      </c>
      <c r="B22" s="333" t="s">
        <v>461</v>
      </c>
      <c r="C22" s="334"/>
      <c r="D22" s="334"/>
    </row>
    <row r="23" spans="1:4" s="337" customFormat="1" ht="12" customHeight="1">
      <c r="A23" s="332" t="s">
        <v>71</v>
      </c>
      <c r="B23" s="333" t="s">
        <v>462</v>
      </c>
      <c r="C23" s="334"/>
      <c r="D23" s="334"/>
    </row>
    <row r="24" spans="1:4" s="337" customFormat="1" ht="12" customHeight="1" thickBot="1">
      <c r="A24" s="332" t="s">
        <v>72</v>
      </c>
      <c r="B24" s="333" t="s">
        <v>463</v>
      </c>
      <c r="C24" s="334"/>
      <c r="D24" s="334"/>
    </row>
    <row r="25" spans="1:4" s="337" customFormat="1" ht="12" customHeight="1" thickBot="1">
      <c r="A25" s="319" t="s">
        <v>10</v>
      </c>
      <c r="B25" s="340" t="s">
        <v>113</v>
      </c>
      <c r="C25" s="341"/>
      <c r="D25" s="341"/>
    </row>
    <row r="26" spans="1:4" s="337" customFormat="1" ht="12" customHeight="1" thickBot="1">
      <c r="A26" s="319" t="s">
        <v>11</v>
      </c>
      <c r="B26" s="340" t="s">
        <v>464</v>
      </c>
      <c r="C26" s="327">
        <f>+C27+C28+C29</f>
        <v>0</v>
      </c>
      <c r="D26" s="327">
        <f>+D27+D28+D29</f>
        <v>0</v>
      </c>
    </row>
    <row r="27" spans="1:4" s="337" customFormat="1" ht="12" customHeight="1">
      <c r="A27" s="342" t="s">
        <v>205</v>
      </c>
      <c r="B27" s="339" t="s">
        <v>200</v>
      </c>
      <c r="C27" s="343"/>
      <c r="D27" s="343"/>
    </row>
    <row r="28" spans="1:4" s="337" customFormat="1" ht="12" customHeight="1">
      <c r="A28" s="342" t="s">
        <v>208</v>
      </c>
      <c r="B28" s="339" t="s">
        <v>461</v>
      </c>
      <c r="C28" s="334"/>
      <c r="D28" s="334"/>
    </row>
    <row r="29" spans="1:4" s="337" customFormat="1" ht="12" customHeight="1">
      <c r="A29" s="342" t="s">
        <v>209</v>
      </c>
      <c r="B29" s="333" t="s">
        <v>465</v>
      </c>
      <c r="C29" s="334"/>
      <c r="D29" s="334"/>
    </row>
    <row r="30" spans="1:4" s="337" customFormat="1" ht="12" customHeight="1" thickBot="1">
      <c r="A30" s="332" t="s">
        <v>210</v>
      </c>
      <c r="B30" s="344" t="s">
        <v>466</v>
      </c>
      <c r="C30" s="345"/>
      <c r="D30" s="345"/>
    </row>
    <row r="31" spans="1:4" s="337" customFormat="1" ht="12" customHeight="1" thickBot="1">
      <c r="A31" s="319" t="s">
        <v>12</v>
      </c>
      <c r="B31" s="340" t="s">
        <v>467</v>
      </c>
      <c r="C31" s="327">
        <f>+C32+C33+C34</f>
        <v>0</v>
      </c>
      <c r="D31" s="327">
        <f>+D32+D33+D34</f>
        <v>0</v>
      </c>
    </row>
    <row r="32" spans="1:4" s="337" customFormat="1" ht="12" customHeight="1">
      <c r="A32" s="342" t="s">
        <v>56</v>
      </c>
      <c r="B32" s="339" t="s">
        <v>232</v>
      </c>
      <c r="C32" s="343"/>
      <c r="D32" s="343"/>
    </row>
    <row r="33" spans="1:4" s="337" customFormat="1" ht="12" customHeight="1">
      <c r="A33" s="342" t="s">
        <v>57</v>
      </c>
      <c r="B33" s="333" t="s">
        <v>233</v>
      </c>
      <c r="C33" s="336"/>
      <c r="D33" s="336"/>
    </row>
    <row r="34" spans="1:4" s="337" customFormat="1" ht="12" customHeight="1" thickBot="1">
      <c r="A34" s="332" t="s">
        <v>58</v>
      </c>
      <c r="B34" s="344" t="s">
        <v>234</v>
      </c>
      <c r="C34" s="345"/>
      <c r="D34" s="345"/>
    </row>
    <row r="35" spans="1:4" s="328" customFormat="1" ht="12" customHeight="1" thickBot="1">
      <c r="A35" s="319" t="s">
        <v>13</v>
      </c>
      <c r="B35" s="340" t="s">
        <v>320</v>
      </c>
      <c r="C35" s="341"/>
      <c r="D35" s="341"/>
    </row>
    <row r="36" spans="1:4" s="328" customFormat="1" ht="12" customHeight="1" thickBot="1">
      <c r="A36" s="319" t="s">
        <v>14</v>
      </c>
      <c r="B36" s="340" t="s">
        <v>344</v>
      </c>
      <c r="C36" s="346"/>
      <c r="D36" s="346"/>
    </row>
    <row r="37" spans="1:4" s="328" customFormat="1" ht="12" customHeight="1" thickBot="1">
      <c r="A37" s="319" t="s">
        <v>15</v>
      </c>
      <c r="B37" s="340" t="s">
        <v>468</v>
      </c>
      <c r="C37" s="347">
        <f>+C8+C20+C25+C26+C31+C35+C36</f>
        <v>5329977</v>
      </c>
      <c r="D37" s="347">
        <f>+D8+D20+D25+D26+D31+D35+D36</f>
        <v>6638977</v>
      </c>
    </row>
    <row r="38" spans="1:4" s="328" customFormat="1" ht="12" customHeight="1" thickBot="1">
      <c r="A38" s="348" t="s">
        <v>16</v>
      </c>
      <c r="B38" s="340" t="s">
        <v>469</v>
      </c>
      <c r="C38" s="347">
        <f>SUM(C39:C41)</f>
        <v>13011023</v>
      </c>
      <c r="D38" s="347">
        <f>+D39+D40+D41</f>
        <v>14277913</v>
      </c>
    </row>
    <row r="39" spans="1:4" s="328" customFormat="1" ht="12" customHeight="1">
      <c r="A39" s="342" t="s">
        <v>470</v>
      </c>
      <c r="B39" s="339" t="s">
        <v>173</v>
      </c>
      <c r="C39" s="343">
        <v>268023</v>
      </c>
      <c r="D39" s="343">
        <v>268023</v>
      </c>
    </row>
    <row r="40" spans="1:4" s="328" customFormat="1" ht="12" customHeight="1">
      <c r="A40" s="342" t="s">
        <v>471</v>
      </c>
      <c r="B40" s="333" t="s">
        <v>472</v>
      </c>
      <c r="C40" s="336"/>
      <c r="D40" s="336"/>
    </row>
    <row r="41" spans="1:4" s="337" customFormat="1" ht="12" customHeight="1" thickBot="1">
      <c r="A41" s="332" t="s">
        <v>473</v>
      </c>
      <c r="B41" s="344" t="s">
        <v>474</v>
      </c>
      <c r="C41" s="345">
        <v>12743000</v>
      </c>
      <c r="D41" s="345">
        <v>14009890</v>
      </c>
    </row>
    <row r="42" spans="1:4" s="337" customFormat="1" ht="15" customHeight="1" thickBot="1">
      <c r="A42" s="348" t="s">
        <v>17</v>
      </c>
      <c r="B42" s="349" t="s">
        <v>475</v>
      </c>
      <c r="C42" s="347">
        <f>+C37+C38</f>
        <v>18341000</v>
      </c>
      <c r="D42" s="347">
        <f>+D37+D38</f>
        <v>20916890</v>
      </c>
    </row>
    <row r="43" spans="1:4" s="337" customFormat="1" ht="15" customHeight="1">
      <c r="A43" s="133"/>
      <c r="B43" s="134"/>
      <c r="C43" s="226"/>
      <c r="D43" s="226"/>
    </row>
    <row r="44" spans="1:4" ht="13.5" thickBot="1">
      <c r="A44" s="350"/>
      <c r="B44" s="351"/>
      <c r="C44" s="352"/>
      <c r="D44" s="352"/>
    </row>
    <row r="45" spans="1:4" s="322" customFormat="1" ht="16.5" customHeight="1" thickBot="1">
      <c r="A45" s="353"/>
      <c r="B45" s="354" t="s">
        <v>44</v>
      </c>
      <c r="C45" s="347"/>
      <c r="D45" s="347"/>
    </row>
    <row r="46" spans="1:4" s="355" customFormat="1" ht="12" customHeight="1" thickBot="1">
      <c r="A46" s="319" t="s">
        <v>8</v>
      </c>
      <c r="B46" s="340" t="s">
        <v>476</v>
      </c>
      <c r="C46" s="327">
        <f>SUM(C47:C51)</f>
        <v>18341000</v>
      </c>
      <c r="D46" s="327">
        <f>SUM(D47:D51)</f>
        <v>20745500</v>
      </c>
    </row>
    <row r="47" spans="1:4" ht="12" customHeight="1">
      <c r="A47" s="332" t="s">
        <v>63</v>
      </c>
      <c r="B47" s="339" t="s">
        <v>36</v>
      </c>
      <c r="C47" s="343">
        <v>8555000</v>
      </c>
      <c r="D47" s="343">
        <v>8555000</v>
      </c>
    </row>
    <row r="48" spans="1:4" ht="12" customHeight="1">
      <c r="A48" s="332" t="s">
        <v>64</v>
      </c>
      <c r="B48" s="333" t="s">
        <v>122</v>
      </c>
      <c r="C48" s="334">
        <v>1449000</v>
      </c>
      <c r="D48" s="334">
        <v>1449000</v>
      </c>
    </row>
    <row r="49" spans="1:4" ht="12" customHeight="1">
      <c r="A49" s="332" t="s">
        <v>65</v>
      </c>
      <c r="B49" s="333" t="s">
        <v>91</v>
      </c>
      <c r="C49" s="334">
        <v>8337000</v>
      </c>
      <c r="D49" s="334">
        <v>10741500</v>
      </c>
    </row>
    <row r="50" spans="1:4" ht="12" customHeight="1">
      <c r="A50" s="332" t="s">
        <v>66</v>
      </c>
      <c r="B50" s="333" t="s">
        <v>123</v>
      </c>
      <c r="C50" s="334">
        <v>0</v>
      </c>
      <c r="D50" s="334"/>
    </row>
    <row r="51" spans="1:4" ht="12" customHeight="1" thickBot="1">
      <c r="A51" s="332" t="s">
        <v>99</v>
      </c>
      <c r="B51" s="333" t="s">
        <v>124</v>
      </c>
      <c r="C51" s="334"/>
      <c r="D51" s="334"/>
    </row>
    <row r="52" spans="1:4" ht="12" customHeight="1" thickBot="1">
      <c r="A52" s="319" t="s">
        <v>9</v>
      </c>
      <c r="B52" s="340" t="s">
        <v>477</v>
      </c>
      <c r="C52" s="327">
        <f>SUM(C53:C55)</f>
        <v>0</v>
      </c>
      <c r="D52" s="327">
        <f>SUM(D53:D55)</f>
        <v>171390</v>
      </c>
    </row>
    <row r="53" spans="1:4" s="355" customFormat="1" ht="12" customHeight="1">
      <c r="A53" s="332" t="s">
        <v>69</v>
      </c>
      <c r="B53" s="339" t="s">
        <v>166</v>
      </c>
      <c r="C53" s="343"/>
      <c r="D53" s="343">
        <v>171390</v>
      </c>
    </row>
    <row r="54" spans="1:4" ht="12" customHeight="1">
      <c r="A54" s="332" t="s">
        <v>70</v>
      </c>
      <c r="B54" s="333" t="s">
        <v>126</v>
      </c>
      <c r="C54" s="334"/>
      <c r="D54" s="334"/>
    </row>
    <row r="55" spans="1:4" ht="12" customHeight="1">
      <c r="A55" s="332" t="s">
        <v>71</v>
      </c>
      <c r="B55" s="333" t="s">
        <v>478</v>
      </c>
      <c r="C55" s="334"/>
      <c r="D55" s="334"/>
    </row>
    <row r="56" spans="1:4" ht="12" customHeight="1" thickBot="1">
      <c r="A56" s="332" t="s">
        <v>72</v>
      </c>
      <c r="B56" s="333" t="s">
        <v>479</v>
      </c>
      <c r="C56" s="334"/>
      <c r="D56" s="334"/>
    </row>
    <row r="57" spans="1:4" ht="12" customHeight="1" thickBot="1">
      <c r="A57" s="319" t="s">
        <v>10</v>
      </c>
      <c r="B57" s="340" t="s">
        <v>4</v>
      </c>
      <c r="C57" s="341"/>
      <c r="D57" s="341"/>
    </row>
    <row r="58" spans="1:4" ht="15" customHeight="1" thickBot="1">
      <c r="A58" s="319" t="s">
        <v>11</v>
      </c>
      <c r="B58" s="356" t="s">
        <v>480</v>
      </c>
      <c r="C58" s="327">
        <f>+C46+C52+C57</f>
        <v>18341000</v>
      </c>
      <c r="D58" s="327">
        <f>+D46+D52+D57</f>
        <v>20916890</v>
      </c>
    </row>
    <row r="59" spans="3:4" ht="13.5" thickBot="1">
      <c r="C59" s="358"/>
      <c r="D59" s="358"/>
    </row>
    <row r="60" spans="1:4" ht="15" customHeight="1" thickBot="1">
      <c r="A60" s="359" t="s">
        <v>442</v>
      </c>
      <c r="B60" s="360"/>
      <c r="C60" s="361">
        <v>4</v>
      </c>
      <c r="D60" s="361">
        <v>4</v>
      </c>
    </row>
    <row r="61" spans="1:4" ht="14.25" customHeight="1" thickBot="1">
      <c r="A61" s="359" t="s">
        <v>143</v>
      </c>
      <c r="B61" s="360"/>
      <c r="C61" s="361"/>
      <c r="D61" s="361"/>
    </row>
  </sheetData>
  <sheetProtection/>
  <printOptions/>
  <pageMargins left="0.7" right="0.7" top="0.75" bottom="0.75" header="0.3" footer="0.3"/>
  <pageSetup horizontalDpi="360" verticalDpi="36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PageLayoutView="0" workbookViewId="0" topLeftCell="A1">
      <selection activeCell="C2" sqref="C2:C3"/>
    </sheetView>
  </sheetViews>
  <sheetFormatPr defaultColWidth="9.00390625" defaultRowHeight="12.75"/>
  <cols>
    <col min="1" max="1" width="13.875" style="357" customWidth="1"/>
    <col min="2" max="2" width="79.125" style="318" customWidth="1"/>
    <col min="3" max="4" width="25.00390625" style="318" customWidth="1"/>
    <col min="5" max="16384" width="9.375" style="318" customWidth="1"/>
  </cols>
  <sheetData>
    <row r="1" spans="1:4" s="306" customFormat="1" ht="16.5" customHeight="1" thickBot="1">
      <c r="A1" s="125"/>
      <c r="B1" s="126"/>
      <c r="D1" s="305" t="s">
        <v>534</v>
      </c>
    </row>
    <row r="2" spans="1:4" s="310" customFormat="1" ht="35.25" customHeight="1" thickBot="1">
      <c r="A2" s="307" t="s">
        <v>455</v>
      </c>
      <c r="B2" s="308" t="s">
        <v>482</v>
      </c>
      <c r="C2" s="309" t="s">
        <v>526</v>
      </c>
      <c r="D2" s="309" t="s">
        <v>526</v>
      </c>
    </row>
    <row r="3" spans="1:4" s="310" customFormat="1" ht="24.75" thickBot="1">
      <c r="A3" s="311" t="s">
        <v>141</v>
      </c>
      <c r="B3" s="312" t="s">
        <v>481</v>
      </c>
      <c r="C3" s="309" t="s">
        <v>45</v>
      </c>
      <c r="D3" s="309" t="s">
        <v>45</v>
      </c>
    </row>
    <row r="4" spans="1:4" s="314" customFormat="1" ht="15.75" customHeight="1" thickBot="1">
      <c r="A4" s="128"/>
      <c r="B4" s="128"/>
      <c r="C4" s="129"/>
      <c r="D4" s="129"/>
    </row>
    <row r="5" spans="1:4" ht="13.5" thickBot="1">
      <c r="A5" s="315" t="s">
        <v>142</v>
      </c>
      <c r="B5" s="316" t="s">
        <v>41</v>
      </c>
      <c r="C5" s="317" t="s">
        <v>456</v>
      </c>
      <c r="D5" s="317" t="s">
        <v>525</v>
      </c>
    </row>
    <row r="6" spans="1:4" s="322" customFormat="1" ht="12.75" customHeight="1" thickBot="1">
      <c r="A6" s="319" t="s">
        <v>418</v>
      </c>
      <c r="B6" s="320" t="s">
        <v>419</v>
      </c>
      <c r="C6" s="321" t="s">
        <v>420</v>
      </c>
      <c r="D6" s="321" t="s">
        <v>422</v>
      </c>
    </row>
    <row r="7" spans="1:4" s="322" customFormat="1" ht="15.75" customHeight="1" thickBot="1">
      <c r="A7" s="323"/>
      <c r="B7" s="324" t="s">
        <v>43</v>
      </c>
      <c r="C7" s="325"/>
      <c r="D7" s="325"/>
    </row>
    <row r="8" spans="1:4" s="328" customFormat="1" ht="12" customHeight="1" thickBot="1">
      <c r="A8" s="319" t="s">
        <v>8</v>
      </c>
      <c r="B8" s="326" t="s">
        <v>457</v>
      </c>
      <c r="C8" s="327">
        <f>SUM(C9:C19)</f>
        <v>5329977</v>
      </c>
      <c r="D8" s="327">
        <f>SUM(D9:D19)</f>
        <v>6638977</v>
      </c>
    </row>
    <row r="9" spans="1:4" s="328" customFormat="1" ht="12" customHeight="1">
      <c r="A9" s="329" t="s">
        <v>63</v>
      </c>
      <c r="B9" s="330" t="s">
        <v>218</v>
      </c>
      <c r="C9" s="331"/>
      <c r="D9" s="331"/>
    </row>
    <row r="10" spans="1:4" s="328" customFormat="1" ht="12" customHeight="1">
      <c r="A10" s="332" t="s">
        <v>64</v>
      </c>
      <c r="B10" s="333" t="s">
        <v>219</v>
      </c>
      <c r="C10" s="334">
        <v>1399977</v>
      </c>
      <c r="D10" s="334">
        <v>1568977</v>
      </c>
    </row>
    <row r="11" spans="1:4" s="328" customFormat="1" ht="12" customHeight="1">
      <c r="A11" s="332" t="s">
        <v>65</v>
      </c>
      <c r="B11" s="333" t="s">
        <v>220</v>
      </c>
      <c r="C11" s="334"/>
      <c r="D11" s="334"/>
    </row>
    <row r="12" spans="1:4" s="328" customFormat="1" ht="12" customHeight="1">
      <c r="A12" s="332" t="s">
        <v>66</v>
      </c>
      <c r="B12" s="333" t="s">
        <v>221</v>
      </c>
      <c r="C12" s="334"/>
      <c r="D12" s="334">
        <v>3700000</v>
      </c>
    </row>
    <row r="13" spans="1:4" s="328" customFormat="1" ht="12" customHeight="1">
      <c r="A13" s="332" t="s">
        <v>99</v>
      </c>
      <c r="B13" s="333" t="s">
        <v>222</v>
      </c>
      <c r="C13" s="334">
        <v>2800000</v>
      </c>
      <c r="D13" s="334"/>
    </row>
    <row r="14" spans="1:4" s="328" customFormat="1" ht="12" customHeight="1">
      <c r="A14" s="332" t="s">
        <v>67</v>
      </c>
      <c r="B14" s="333" t="s">
        <v>458</v>
      </c>
      <c r="C14" s="334">
        <v>1130000</v>
      </c>
      <c r="D14" s="334">
        <v>1365000</v>
      </c>
    </row>
    <row r="15" spans="1:4" s="328" customFormat="1" ht="12" customHeight="1">
      <c r="A15" s="332" t="s">
        <v>68</v>
      </c>
      <c r="B15" s="335" t="s">
        <v>459</v>
      </c>
      <c r="C15" s="334"/>
      <c r="D15" s="334"/>
    </row>
    <row r="16" spans="1:4" s="328" customFormat="1" ht="12" customHeight="1">
      <c r="A16" s="332" t="s">
        <v>75</v>
      </c>
      <c r="B16" s="333" t="s">
        <v>225</v>
      </c>
      <c r="C16" s="336"/>
      <c r="D16" s="336">
        <v>0</v>
      </c>
    </row>
    <row r="17" spans="1:4" s="337" customFormat="1" ht="12" customHeight="1">
      <c r="A17" s="332" t="s">
        <v>76</v>
      </c>
      <c r="B17" s="333" t="s">
        <v>226</v>
      </c>
      <c r="C17" s="334"/>
      <c r="D17" s="334"/>
    </row>
    <row r="18" spans="1:4" s="337" customFormat="1" ht="12" customHeight="1">
      <c r="A18" s="332" t="s">
        <v>77</v>
      </c>
      <c r="B18" s="333" t="s">
        <v>358</v>
      </c>
      <c r="C18" s="338"/>
      <c r="D18" s="338"/>
    </row>
    <row r="19" spans="1:4" s="337" customFormat="1" ht="12" customHeight="1" thickBot="1">
      <c r="A19" s="332" t="s">
        <v>78</v>
      </c>
      <c r="B19" s="335" t="s">
        <v>227</v>
      </c>
      <c r="C19" s="338"/>
      <c r="D19" s="338">
        <v>5000</v>
      </c>
    </row>
    <row r="20" spans="1:4" s="328" customFormat="1" ht="12" customHeight="1" thickBot="1">
      <c r="A20" s="319" t="s">
        <v>9</v>
      </c>
      <c r="B20" s="326" t="s">
        <v>460</v>
      </c>
      <c r="C20" s="327">
        <f>SUM(C21:C23)</f>
        <v>0</v>
      </c>
      <c r="D20" s="327">
        <f>SUM(D21:D23)</f>
        <v>0</v>
      </c>
    </row>
    <row r="21" spans="1:4" s="337" customFormat="1" ht="12" customHeight="1">
      <c r="A21" s="332" t="s">
        <v>69</v>
      </c>
      <c r="B21" s="339" t="s">
        <v>195</v>
      </c>
      <c r="C21" s="334"/>
      <c r="D21" s="334"/>
    </row>
    <row r="22" spans="1:4" s="337" customFormat="1" ht="12" customHeight="1">
      <c r="A22" s="332" t="s">
        <v>70</v>
      </c>
      <c r="B22" s="333" t="s">
        <v>461</v>
      </c>
      <c r="C22" s="334"/>
      <c r="D22" s="334"/>
    </row>
    <row r="23" spans="1:4" s="337" customFormat="1" ht="12" customHeight="1">
      <c r="A23" s="332" t="s">
        <v>71</v>
      </c>
      <c r="B23" s="333" t="s">
        <v>462</v>
      </c>
      <c r="C23" s="334"/>
      <c r="D23" s="334"/>
    </row>
    <row r="24" spans="1:4" s="337" customFormat="1" ht="12" customHeight="1" thickBot="1">
      <c r="A24" s="332" t="s">
        <v>72</v>
      </c>
      <c r="B24" s="333" t="s">
        <v>463</v>
      </c>
      <c r="C24" s="334"/>
      <c r="D24" s="334"/>
    </row>
    <row r="25" spans="1:4" s="337" customFormat="1" ht="12" customHeight="1" thickBot="1">
      <c r="A25" s="319" t="s">
        <v>10</v>
      </c>
      <c r="B25" s="340" t="s">
        <v>113</v>
      </c>
      <c r="C25" s="341"/>
      <c r="D25" s="341"/>
    </row>
    <row r="26" spans="1:4" s="337" customFormat="1" ht="12" customHeight="1" thickBot="1">
      <c r="A26" s="319" t="s">
        <v>11</v>
      </c>
      <c r="B26" s="340" t="s">
        <v>464</v>
      </c>
      <c r="C26" s="327">
        <f>+C27+C28+C29</f>
        <v>0</v>
      </c>
      <c r="D26" s="327">
        <f>+D27+D28+D29</f>
        <v>0</v>
      </c>
    </row>
    <row r="27" spans="1:4" s="337" customFormat="1" ht="12" customHeight="1">
      <c r="A27" s="342" t="s">
        <v>205</v>
      </c>
      <c r="B27" s="339" t="s">
        <v>200</v>
      </c>
      <c r="C27" s="343"/>
      <c r="D27" s="343"/>
    </row>
    <row r="28" spans="1:4" s="337" customFormat="1" ht="12" customHeight="1">
      <c r="A28" s="342" t="s">
        <v>208</v>
      </c>
      <c r="B28" s="339" t="s">
        <v>461</v>
      </c>
      <c r="C28" s="334"/>
      <c r="D28" s="334"/>
    </row>
    <row r="29" spans="1:4" s="337" customFormat="1" ht="12" customHeight="1">
      <c r="A29" s="342" t="s">
        <v>209</v>
      </c>
      <c r="B29" s="333" t="s">
        <v>465</v>
      </c>
      <c r="C29" s="334"/>
      <c r="D29" s="334"/>
    </row>
    <row r="30" spans="1:4" s="337" customFormat="1" ht="12" customHeight="1" thickBot="1">
      <c r="A30" s="332" t="s">
        <v>210</v>
      </c>
      <c r="B30" s="344" t="s">
        <v>466</v>
      </c>
      <c r="C30" s="345"/>
      <c r="D30" s="345"/>
    </row>
    <row r="31" spans="1:4" s="337" customFormat="1" ht="12" customHeight="1" thickBot="1">
      <c r="A31" s="319" t="s">
        <v>12</v>
      </c>
      <c r="B31" s="340" t="s">
        <v>467</v>
      </c>
      <c r="C31" s="327">
        <f>+C32+C33+C34</f>
        <v>0</v>
      </c>
      <c r="D31" s="327">
        <f>+D32+D33+D34</f>
        <v>0</v>
      </c>
    </row>
    <row r="32" spans="1:4" s="337" customFormat="1" ht="12" customHeight="1">
      <c r="A32" s="342" t="s">
        <v>56</v>
      </c>
      <c r="B32" s="339" t="s">
        <v>232</v>
      </c>
      <c r="C32" s="343"/>
      <c r="D32" s="343"/>
    </row>
    <row r="33" spans="1:4" s="337" customFormat="1" ht="12" customHeight="1">
      <c r="A33" s="342" t="s">
        <v>57</v>
      </c>
      <c r="B33" s="333" t="s">
        <v>233</v>
      </c>
      <c r="C33" s="336"/>
      <c r="D33" s="336"/>
    </row>
    <row r="34" spans="1:4" s="337" customFormat="1" ht="12" customHeight="1" thickBot="1">
      <c r="A34" s="332" t="s">
        <v>58</v>
      </c>
      <c r="B34" s="344" t="s">
        <v>234</v>
      </c>
      <c r="C34" s="345"/>
      <c r="D34" s="345"/>
    </row>
    <row r="35" spans="1:4" s="328" customFormat="1" ht="12" customHeight="1" thickBot="1">
      <c r="A35" s="319" t="s">
        <v>13</v>
      </c>
      <c r="B35" s="340" t="s">
        <v>320</v>
      </c>
      <c r="C35" s="341"/>
      <c r="D35" s="341"/>
    </row>
    <row r="36" spans="1:4" s="328" customFormat="1" ht="12" customHeight="1" thickBot="1">
      <c r="A36" s="319" t="s">
        <v>14</v>
      </c>
      <c r="B36" s="340" t="s">
        <v>344</v>
      </c>
      <c r="C36" s="346"/>
      <c r="D36" s="346"/>
    </row>
    <row r="37" spans="1:4" s="328" customFormat="1" ht="12" customHeight="1" thickBot="1">
      <c r="A37" s="319" t="s">
        <v>15</v>
      </c>
      <c r="B37" s="340" t="s">
        <v>468</v>
      </c>
      <c r="C37" s="347">
        <f>+C8+C20+C25+C26+C31+C35+C36</f>
        <v>5329977</v>
      </c>
      <c r="D37" s="347">
        <f>+D8+D20+D25+D26+D31+D35+D36</f>
        <v>6638977</v>
      </c>
    </row>
    <row r="38" spans="1:4" s="328" customFormat="1" ht="12" customHeight="1" thickBot="1">
      <c r="A38" s="348" t="s">
        <v>16</v>
      </c>
      <c r="B38" s="340" t="s">
        <v>469</v>
      </c>
      <c r="C38" s="347">
        <f>+C39+C40+C41</f>
        <v>13011023</v>
      </c>
      <c r="D38" s="347">
        <f>+D39+D40+D41</f>
        <v>14277913</v>
      </c>
    </row>
    <row r="39" spans="1:4" s="328" customFormat="1" ht="12" customHeight="1">
      <c r="A39" s="342" t="s">
        <v>470</v>
      </c>
      <c r="B39" s="339" t="s">
        <v>173</v>
      </c>
      <c r="C39" s="343">
        <v>268023</v>
      </c>
      <c r="D39" s="343">
        <v>268023</v>
      </c>
    </row>
    <row r="40" spans="1:4" s="328" customFormat="1" ht="12" customHeight="1">
      <c r="A40" s="342" t="s">
        <v>471</v>
      </c>
      <c r="B40" s="333" t="s">
        <v>472</v>
      </c>
      <c r="C40" s="336"/>
      <c r="D40" s="336"/>
    </row>
    <row r="41" spans="1:4" s="337" customFormat="1" ht="12" customHeight="1" thickBot="1">
      <c r="A41" s="332" t="s">
        <v>473</v>
      </c>
      <c r="B41" s="344" t="s">
        <v>474</v>
      </c>
      <c r="C41" s="345">
        <v>12743000</v>
      </c>
      <c r="D41" s="345">
        <v>14009890</v>
      </c>
    </row>
    <row r="42" spans="1:4" s="337" customFormat="1" ht="15" customHeight="1" thickBot="1">
      <c r="A42" s="348" t="s">
        <v>17</v>
      </c>
      <c r="B42" s="349" t="s">
        <v>475</v>
      </c>
      <c r="C42" s="347">
        <f>+C37+C38</f>
        <v>18341000</v>
      </c>
      <c r="D42" s="347">
        <f>+D37+D38</f>
        <v>20916890</v>
      </c>
    </row>
    <row r="43" spans="1:4" s="337" customFormat="1" ht="15" customHeight="1">
      <c r="A43" s="133"/>
      <c r="B43" s="134"/>
      <c r="C43" s="226"/>
      <c r="D43" s="226"/>
    </row>
    <row r="44" spans="1:4" ht="13.5" thickBot="1">
      <c r="A44" s="350"/>
      <c r="B44" s="351"/>
      <c r="C44" s="352"/>
      <c r="D44" s="352"/>
    </row>
    <row r="45" spans="1:4" s="322" customFormat="1" ht="16.5" customHeight="1" thickBot="1">
      <c r="A45" s="353"/>
      <c r="B45" s="354" t="s">
        <v>44</v>
      </c>
      <c r="C45" s="347"/>
      <c r="D45" s="347"/>
    </row>
    <row r="46" spans="1:4" s="355" customFormat="1" ht="12" customHeight="1" thickBot="1">
      <c r="A46" s="319" t="s">
        <v>8</v>
      </c>
      <c r="B46" s="340" t="s">
        <v>476</v>
      </c>
      <c r="C46" s="327">
        <f>SUM(C47:C51)</f>
        <v>18341000</v>
      </c>
      <c r="D46" s="327">
        <f>SUM(D47:D51)</f>
        <v>20745500</v>
      </c>
    </row>
    <row r="47" spans="1:4" ht="12" customHeight="1">
      <c r="A47" s="332" t="s">
        <v>63</v>
      </c>
      <c r="B47" s="339" t="s">
        <v>36</v>
      </c>
      <c r="C47" s="343">
        <v>8555000</v>
      </c>
      <c r="D47" s="343">
        <v>8555000</v>
      </c>
    </row>
    <row r="48" spans="1:4" ht="12" customHeight="1">
      <c r="A48" s="332" t="s">
        <v>64</v>
      </c>
      <c r="B48" s="333" t="s">
        <v>122</v>
      </c>
      <c r="C48" s="334">
        <v>1449000</v>
      </c>
      <c r="D48" s="334">
        <v>1449000</v>
      </c>
    </row>
    <row r="49" spans="1:4" ht="12" customHeight="1">
      <c r="A49" s="332" t="s">
        <v>65</v>
      </c>
      <c r="B49" s="333" t="s">
        <v>91</v>
      </c>
      <c r="C49" s="334">
        <v>8337000</v>
      </c>
      <c r="D49" s="334">
        <v>10741500</v>
      </c>
    </row>
    <row r="50" spans="1:4" ht="12" customHeight="1">
      <c r="A50" s="332" t="s">
        <v>66</v>
      </c>
      <c r="B50" s="333" t="s">
        <v>123</v>
      </c>
      <c r="C50" s="334"/>
      <c r="D50" s="334"/>
    </row>
    <row r="51" spans="1:4" ht="12" customHeight="1" thickBot="1">
      <c r="A51" s="332" t="s">
        <v>99</v>
      </c>
      <c r="B51" s="333" t="s">
        <v>124</v>
      </c>
      <c r="C51" s="334"/>
      <c r="D51" s="334"/>
    </row>
    <row r="52" spans="1:4" ht="12" customHeight="1" thickBot="1">
      <c r="A52" s="319" t="s">
        <v>9</v>
      </c>
      <c r="B52" s="340" t="s">
        <v>477</v>
      </c>
      <c r="C52" s="327">
        <f>SUM(C53:C55)</f>
        <v>0</v>
      </c>
      <c r="D52" s="327">
        <f>SUM(D53:D55)</f>
        <v>171390</v>
      </c>
    </row>
    <row r="53" spans="1:4" s="355" customFormat="1" ht="12" customHeight="1">
      <c r="A53" s="332" t="s">
        <v>69</v>
      </c>
      <c r="B53" s="339" t="s">
        <v>166</v>
      </c>
      <c r="C53" s="343"/>
      <c r="D53" s="343">
        <v>171390</v>
      </c>
    </row>
    <row r="54" spans="1:4" ht="12" customHeight="1">
      <c r="A54" s="332" t="s">
        <v>70</v>
      </c>
      <c r="B54" s="333" t="s">
        <v>126</v>
      </c>
      <c r="C54" s="334"/>
      <c r="D54" s="334"/>
    </row>
    <row r="55" spans="1:4" ht="12" customHeight="1">
      <c r="A55" s="332" t="s">
        <v>71</v>
      </c>
      <c r="B55" s="333" t="s">
        <v>478</v>
      </c>
      <c r="C55" s="334"/>
      <c r="D55" s="334"/>
    </row>
    <row r="56" spans="1:4" ht="12" customHeight="1" thickBot="1">
      <c r="A56" s="332" t="s">
        <v>72</v>
      </c>
      <c r="B56" s="333" t="s">
        <v>479</v>
      </c>
      <c r="C56" s="334"/>
      <c r="D56" s="334"/>
    </row>
    <row r="57" spans="1:4" ht="12" customHeight="1" thickBot="1">
      <c r="A57" s="319" t="s">
        <v>10</v>
      </c>
      <c r="B57" s="340" t="s">
        <v>4</v>
      </c>
      <c r="C57" s="341"/>
      <c r="D57" s="341"/>
    </row>
    <row r="58" spans="1:4" ht="15" customHeight="1" thickBot="1">
      <c r="A58" s="319" t="s">
        <v>11</v>
      </c>
      <c r="B58" s="356" t="s">
        <v>480</v>
      </c>
      <c r="C58" s="327">
        <f>+C46+C52+C57</f>
        <v>18341000</v>
      </c>
      <c r="D58" s="327">
        <f>+D46+D52+D57</f>
        <v>20916890</v>
      </c>
    </row>
    <row r="59" spans="3:4" ht="13.5" thickBot="1">
      <c r="C59" s="358"/>
      <c r="D59" s="358"/>
    </row>
    <row r="60" spans="1:4" ht="15" customHeight="1" thickBot="1">
      <c r="A60" s="359" t="s">
        <v>442</v>
      </c>
      <c r="B60" s="360"/>
      <c r="C60" s="361">
        <v>4</v>
      </c>
      <c r="D60" s="361">
        <v>4</v>
      </c>
    </row>
    <row r="61" spans="1:4" ht="14.25" customHeight="1" thickBot="1">
      <c r="A61" s="359" t="s">
        <v>143</v>
      </c>
      <c r="B61" s="360"/>
      <c r="C61" s="361">
        <v>0</v>
      </c>
      <c r="D61" s="3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5.50390625" style="33" customWidth="1"/>
    <col min="2" max="2" width="33.125" style="33" customWidth="1"/>
    <col min="3" max="3" width="12.375" style="33" customWidth="1"/>
    <col min="4" max="4" width="11.50390625" style="33" customWidth="1"/>
    <col min="5" max="5" width="11.375" style="33" customWidth="1"/>
    <col min="6" max="6" width="11.00390625" style="33" customWidth="1"/>
    <col min="7" max="7" width="14.375" style="33" customWidth="1"/>
    <col min="8" max="16384" width="9.375" style="33" customWidth="1"/>
  </cols>
  <sheetData>
    <row r="1" spans="1:7" ht="43.5" customHeight="1">
      <c r="A1" s="530" t="s">
        <v>2</v>
      </c>
      <c r="B1" s="530"/>
      <c r="C1" s="530"/>
      <c r="D1" s="530"/>
      <c r="E1" s="530"/>
      <c r="F1" s="530"/>
      <c r="G1" s="530"/>
    </row>
    <row r="3" spans="1:7" s="82" customFormat="1" ht="27" customHeight="1">
      <c r="A3" s="80" t="s">
        <v>144</v>
      </c>
      <c r="B3" s="81"/>
      <c r="C3" s="529" t="s">
        <v>145</v>
      </c>
      <c r="D3" s="529"/>
      <c r="E3" s="529"/>
      <c r="F3" s="529"/>
      <c r="G3" s="529"/>
    </row>
    <row r="4" spans="1:7" s="82" customFormat="1" ht="15.75">
      <c r="A4" s="81"/>
      <c r="B4" s="81"/>
      <c r="C4" s="81"/>
      <c r="D4" s="81"/>
      <c r="E4" s="81"/>
      <c r="F4" s="81"/>
      <c r="G4" s="81"/>
    </row>
    <row r="5" spans="1:7" s="82" customFormat="1" ht="24.75" customHeight="1">
      <c r="A5" s="80" t="s">
        <v>146</v>
      </c>
      <c r="B5" s="81"/>
      <c r="C5" s="529" t="s">
        <v>145</v>
      </c>
      <c r="D5" s="529"/>
      <c r="E5" s="529"/>
      <c r="F5" s="529"/>
      <c r="G5" s="81"/>
    </row>
    <row r="6" spans="1:7" s="83" customFormat="1" ht="12.75">
      <c r="A6" s="124"/>
      <c r="B6" s="124"/>
      <c r="C6" s="124"/>
      <c r="D6" s="124"/>
      <c r="E6" s="124"/>
      <c r="F6" s="124"/>
      <c r="G6" s="124"/>
    </row>
    <row r="7" spans="1:7" s="84" customFormat="1" ht="15" customHeight="1">
      <c r="A7" s="156" t="s">
        <v>147</v>
      </c>
      <c r="B7" s="155"/>
      <c r="C7" s="155"/>
      <c r="D7" s="141"/>
      <c r="E7" s="141"/>
      <c r="F7" s="141"/>
      <c r="G7" s="141"/>
    </row>
    <row r="8" spans="1:7" s="84" customFormat="1" ht="15" customHeight="1" thickBot="1">
      <c r="A8" s="156" t="s">
        <v>148</v>
      </c>
      <c r="B8" s="141"/>
      <c r="C8" s="141"/>
      <c r="D8" s="141"/>
      <c r="E8" s="141"/>
      <c r="F8" s="141"/>
      <c r="G8" s="141"/>
    </row>
    <row r="9" spans="1:7" s="42" customFormat="1" ht="42" customHeight="1" thickBot="1">
      <c r="A9" s="116" t="s">
        <v>6</v>
      </c>
      <c r="B9" s="117" t="s">
        <v>149</v>
      </c>
      <c r="C9" s="117" t="s">
        <v>150</v>
      </c>
      <c r="D9" s="117" t="s">
        <v>151</v>
      </c>
      <c r="E9" s="117" t="s">
        <v>152</v>
      </c>
      <c r="F9" s="117" t="s">
        <v>153</v>
      </c>
      <c r="G9" s="118" t="s">
        <v>39</v>
      </c>
    </row>
    <row r="10" spans="1:7" ht="24" customHeight="1">
      <c r="A10" s="142" t="s">
        <v>8</v>
      </c>
      <c r="B10" s="122" t="s">
        <v>154</v>
      </c>
      <c r="C10" s="85" t="s">
        <v>492</v>
      </c>
      <c r="D10" s="85"/>
      <c r="E10" s="85"/>
      <c r="F10" s="85"/>
      <c r="G10" s="143">
        <f>SUM(C10:F10)</f>
        <v>0</v>
      </c>
    </row>
    <row r="11" spans="1:7" ht="24" customHeight="1">
      <c r="A11" s="144" t="s">
        <v>9</v>
      </c>
      <c r="B11" s="123" t="s">
        <v>155</v>
      </c>
      <c r="C11" s="86"/>
      <c r="D11" s="86"/>
      <c r="E11" s="86"/>
      <c r="F11" s="86"/>
      <c r="G11" s="145">
        <f aca="true" t="shared" si="0" ref="G11:G16">SUM(C11:F11)</f>
        <v>0</v>
      </c>
    </row>
    <row r="12" spans="1:7" ht="24" customHeight="1">
      <c r="A12" s="144" t="s">
        <v>10</v>
      </c>
      <c r="B12" s="123" t="s">
        <v>156</v>
      </c>
      <c r="C12" s="86"/>
      <c r="D12" s="86"/>
      <c r="E12" s="86"/>
      <c r="F12" s="86"/>
      <c r="G12" s="145">
        <f t="shared" si="0"/>
        <v>0</v>
      </c>
    </row>
    <row r="13" spans="1:7" ht="24" customHeight="1">
      <c r="A13" s="144" t="s">
        <v>11</v>
      </c>
      <c r="B13" s="123" t="s">
        <v>157</v>
      </c>
      <c r="C13" s="86"/>
      <c r="D13" s="86"/>
      <c r="E13" s="86"/>
      <c r="F13" s="86"/>
      <c r="G13" s="145">
        <f t="shared" si="0"/>
        <v>0</v>
      </c>
    </row>
    <row r="14" spans="1:7" ht="24" customHeight="1">
      <c r="A14" s="144" t="s">
        <v>12</v>
      </c>
      <c r="B14" s="123" t="s">
        <v>158</v>
      </c>
      <c r="C14" s="86"/>
      <c r="D14" s="86"/>
      <c r="E14" s="86"/>
      <c r="F14" s="86"/>
      <c r="G14" s="145">
        <f t="shared" si="0"/>
        <v>0</v>
      </c>
    </row>
    <row r="15" spans="1:7" ht="24" customHeight="1" thickBot="1">
      <c r="A15" s="146" t="s">
        <v>13</v>
      </c>
      <c r="B15" s="147" t="s">
        <v>159</v>
      </c>
      <c r="C15" s="87"/>
      <c r="D15" s="87"/>
      <c r="E15" s="87"/>
      <c r="F15" s="87"/>
      <c r="G15" s="148">
        <f t="shared" si="0"/>
        <v>0</v>
      </c>
    </row>
    <row r="16" spans="1:7" s="88" customFormat="1" ht="24" customHeight="1" thickBot="1">
      <c r="A16" s="149" t="s">
        <v>14</v>
      </c>
      <c r="B16" s="150" t="s">
        <v>39</v>
      </c>
      <c r="C16" s="151">
        <f>SUM(C10:C15)</f>
        <v>0</v>
      </c>
      <c r="D16" s="151">
        <f>SUM(D10:D15)</f>
        <v>0</v>
      </c>
      <c r="E16" s="151">
        <f>SUM(E10:E15)</f>
        <v>0</v>
      </c>
      <c r="F16" s="151">
        <f>SUM(F10:F15)</f>
        <v>0</v>
      </c>
      <c r="G16" s="152">
        <f t="shared" si="0"/>
        <v>0</v>
      </c>
    </row>
    <row r="17" spans="1:7" s="83" customFormat="1" ht="12.75">
      <c r="A17" s="124"/>
      <c r="B17" s="124"/>
      <c r="C17" s="124"/>
      <c r="D17" s="124"/>
      <c r="E17" s="124"/>
      <c r="F17" s="124"/>
      <c r="G17" s="124"/>
    </row>
    <row r="18" spans="1:7" s="83" customFormat="1" ht="12.75">
      <c r="A18" s="124"/>
      <c r="B18" s="124"/>
      <c r="C18" s="124"/>
      <c r="D18" s="124"/>
      <c r="E18" s="124"/>
      <c r="F18" s="124"/>
      <c r="G18" s="124"/>
    </row>
    <row r="19" spans="1:7" s="83" customFormat="1" ht="12.75">
      <c r="A19" s="124"/>
      <c r="B19" s="124"/>
      <c r="C19" s="124"/>
      <c r="D19" s="124"/>
      <c r="E19" s="124"/>
      <c r="F19" s="124"/>
      <c r="G19" s="124"/>
    </row>
    <row r="20" spans="1:7" s="83" customFormat="1" ht="15.75">
      <c r="A20" s="82" t="str">
        <f>+CONCATENATE("......................, ",LEFT(ÖSSZEFÜGGÉSEK!A5,4),". .......................... hó ..... nap")</f>
        <v>......................, 2019. .......................... hó ..... nap</v>
      </c>
      <c r="B20" s="124"/>
      <c r="C20" s="124"/>
      <c r="D20" s="124"/>
      <c r="E20" s="124"/>
      <c r="F20" s="124"/>
      <c r="G20" s="124"/>
    </row>
    <row r="21" spans="1:7" s="83" customFormat="1" ht="12.75">
      <c r="A21" s="124"/>
      <c r="B21" s="124"/>
      <c r="C21" s="124"/>
      <c r="D21" s="124"/>
      <c r="E21" s="124"/>
      <c r="F21" s="124"/>
      <c r="G21" s="124"/>
    </row>
    <row r="22" spans="1:7" ht="12.75">
      <c r="A22" s="124"/>
      <c r="B22" s="124"/>
      <c r="C22" s="124"/>
      <c r="D22" s="124"/>
      <c r="E22" s="124"/>
      <c r="F22" s="124"/>
      <c r="G22" s="124"/>
    </row>
    <row r="23" spans="1:7" ht="12.75">
      <c r="A23" s="124"/>
      <c r="B23" s="124"/>
      <c r="C23" s="83"/>
      <c r="D23" s="83"/>
      <c r="E23" s="83"/>
      <c r="F23" s="83"/>
      <c r="G23" s="124"/>
    </row>
    <row r="24" spans="1:7" ht="13.5">
      <c r="A24" s="124"/>
      <c r="B24" s="124"/>
      <c r="C24" s="153"/>
      <c r="D24" s="154" t="s">
        <v>160</v>
      </c>
      <c r="E24" s="154"/>
      <c r="F24" s="153"/>
      <c r="G24" s="124"/>
    </row>
    <row r="25" spans="3:6" ht="13.5">
      <c r="C25" s="89"/>
      <c r="D25" s="90"/>
      <c r="E25" s="90"/>
      <c r="F25" s="89"/>
    </row>
    <row r="26" spans="3:6" ht="13.5">
      <c r="C26" s="89"/>
      <c r="D26" s="90"/>
      <c r="E26" s="90"/>
      <c r="F26" s="89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9/2019. (IX.30.)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tabSelected="1" view="pageLayout" zoomScaleNormal="130" zoomScaleSheetLayoutView="100" workbookViewId="0" topLeftCell="A1">
      <selection activeCell="D116" sqref="D116"/>
    </sheetView>
  </sheetViews>
  <sheetFormatPr defaultColWidth="9.00390625" defaultRowHeight="12.75"/>
  <cols>
    <col min="1" max="1" width="9.50390625" style="229" customWidth="1"/>
    <col min="2" max="2" width="57.125" style="229" customWidth="1"/>
    <col min="3" max="4" width="21.625" style="230" customWidth="1"/>
    <col min="5" max="5" width="9.375" style="249" customWidth="1"/>
    <col min="6" max="6" width="10.125" style="249" bestFit="1" customWidth="1"/>
    <col min="7" max="16384" width="9.375" style="249" customWidth="1"/>
  </cols>
  <sheetData>
    <row r="1" spans="1:4" ht="15.75" customHeight="1">
      <c r="A1" s="484" t="s">
        <v>5</v>
      </c>
      <c r="B1" s="484"/>
      <c r="C1" s="484"/>
      <c r="D1" s="249"/>
    </row>
    <row r="2" spans="1:4" ht="15.75" customHeight="1">
      <c r="A2" s="303"/>
      <c r="B2" s="303"/>
      <c r="C2" s="303"/>
      <c r="D2" s="303"/>
    </row>
    <row r="3" spans="1:4" ht="15.75" customHeight="1">
      <c r="A3" s="303"/>
      <c r="B3" s="303"/>
      <c r="C3" s="303"/>
      <c r="D3" s="303"/>
    </row>
    <row r="4" spans="1:4" ht="15.75" customHeight="1" thickBot="1">
      <c r="A4" s="483" t="s">
        <v>103</v>
      </c>
      <c r="B4" s="483"/>
      <c r="C4" s="174"/>
      <c r="D4" s="174" t="s">
        <v>452</v>
      </c>
    </row>
    <row r="5" spans="1:4" ht="37.5" customHeight="1" thickBot="1">
      <c r="A5" s="21" t="s">
        <v>51</v>
      </c>
      <c r="B5" s="22" t="s">
        <v>7</v>
      </c>
      <c r="C5" s="28" t="str">
        <f>+CONCATENATE(LEFT(ÖSSZEFÜGGÉSEK!A5,4),". évi előirányzat")</f>
        <v>2019. évi előirányzat</v>
      </c>
      <c r="D5" s="391" t="s">
        <v>506</v>
      </c>
    </row>
    <row r="6" spans="1:4" s="250" customFormat="1" ht="12" customHeight="1" thickBot="1">
      <c r="A6" s="244" t="s">
        <v>418</v>
      </c>
      <c r="B6" s="245" t="s">
        <v>419</v>
      </c>
      <c r="C6" s="246" t="s">
        <v>420</v>
      </c>
      <c r="D6" s="392" t="s">
        <v>422</v>
      </c>
    </row>
    <row r="7" spans="1:4" s="251" customFormat="1" ht="12" customHeight="1" thickBot="1">
      <c r="A7" s="18" t="s">
        <v>8</v>
      </c>
      <c r="B7" s="19" t="s">
        <v>189</v>
      </c>
      <c r="C7" s="164">
        <f>+C8+C9+C10+C11+C12+C13</f>
        <v>55068674</v>
      </c>
      <c r="D7" s="393">
        <v>64806976</v>
      </c>
    </row>
    <row r="8" spans="1:4" s="251" customFormat="1" ht="12" customHeight="1">
      <c r="A8" s="13" t="s">
        <v>63</v>
      </c>
      <c r="B8" s="252" t="s">
        <v>190</v>
      </c>
      <c r="C8" s="167">
        <v>17050678</v>
      </c>
      <c r="D8" s="394">
        <v>17425432</v>
      </c>
    </row>
    <row r="9" spans="1:4" s="251" customFormat="1" ht="12" customHeight="1">
      <c r="A9" s="12" t="s">
        <v>64</v>
      </c>
      <c r="B9" s="253" t="s">
        <v>191</v>
      </c>
      <c r="C9" s="166">
        <v>18931500</v>
      </c>
      <c r="D9" s="395">
        <v>20244884</v>
      </c>
    </row>
    <row r="10" spans="1:4" s="251" customFormat="1" ht="12" customHeight="1">
      <c r="A10" s="12" t="s">
        <v>65</v>
      </c>
      <c r="B10" s="253" t="s">
        <v>192</v>
      </c>
      <c r="C10" s="166">
        <v>17286496</v>
      </c>
      <c r="D10" s="395">
        <v>22708858</v>
      </c>
    </row>
    <row r="11" spans="1:6" s="251" customFormat="1" ht="12" customHeight="1">
      <c r="A11" s="12" t="s">
        <v>66</v>
      </c>
      <c r="B11" s="253" t="s">
        <v>193</v>
      </c>
      <c r="C11" s="166">
        <v>1800000</v>
      </c>
      <c r="D11" s="395">
        <v>1906550</v>
      </c>
      <c r="F11" s="531">
        <f>+D7+D14</f>
        <v>71836133</v>
      </c>
    </row>
    <row r="12" spans="1:4" s="251" customFormat="1" ht="12" customHeight="1">
      <c r="A12" s="12" t="s">
        <v>99</v>
      </c>
      <c r="B12" s="160" t="s">
        <v>354</v>
      </c>
      <c r="C12" s="166"/>
      <c r="D12" s="395">
        <v>1338580</v>
      </c>
    </row>
    <row r="13" spans="1:4" s="251" customFormat="1" ht="12" customHeight="1" thickBot="1">
      <c r="A13" s="14" t="s">
        <v>67</v>
      </c>
      <c r="B13" s="161" t="s">
        <v>355</v>
      </c>
      <c r="C13" s="166"/>
      <c r="D13" s="395">
        <v>1182672</v>
      </c>
    </row>
    <row r="14" spans="1:4" s="251" customFormat="1" ht="21.75" customHeight="1" thickBot="1">
      <c r="A14" s="18" t="s">
        <v>9</v>
      </c>
      <c r="B14" s="159" t="s">
        <v>194</v>
      </c>
      <c r="C14" s="164">
        <f>+C15+C16+C17+C18+C19</f>
        <v>6165000</v>
      </c>
      <c r="D14" s="393">
        <v>7029157</v>
      </c>
    </row>
    <row r="15" spans="1:4" s="251" customFormat="1" ht="12" customHeight="1">
      <c r="A15" s="13" t="s">
        <v>69</v>
      </c>
      <c r="B15" s="252" t="s">
        <v>195</v>
      </c>
      <c r="C15" s="167"/>
      <c r="D15" s="394">
        <v>0</v>
      </c>
    </row>
    <row r="16" spans="1:4" s="251" customFormat="1" ht="12" customHeight="1">
      <c r="A16" s="12" t="s">
        <v>70</v>
      </c>
      <c r="B16" s="253" t="s">
        <v>196</v>
      </c>
      <c r="C16" s="166"/>
      <c r="D16" s="395">
        <v>0</v>
      </c>
    </row>
    <row r="17" spans="1:4" s="251" customFormat="1" ht="12" customHeight="1">
      <c r="A17" s="12" t="s">
        <v>71</v>
      </c>
      <c r="B17" s="253" t="s">
        <v>346</v>
      </c>
      <c r="C17" s="166"/>
      <c r="D17" s="395">
        <v>0</v>
      </c>
    </row>
    <row r="18" spans="1:4" s="251" customFormat="1" ht="12" customHeight="1">
      <c r="A18" s="12" t="s">
        <v>72</v>
      </c>
      <c r="B18" s="253" t="s">
        <v>347</v>
      </c>
      <c r="C18" s="166"/>
      <c r="D18" s="395">
        <v>0</v>
      </c>
    </row>
    <row r="19" spans="1:4" s="251" customFormat="1" ht="12" customHeight="1">
      <c r="A19" s="12" t="s">
        <v>73</v>
      </c>
      <c r="B19" s="253" t="s">
        <v>197</v>
      </c>
      <c r="C19" s="166">
        <v>6165000</v>
      </c>
      <c r="D19" s="395">
        <v>7029157</v>
      </c>
    </row>
    <row r="20" spans="1:4" s="251" customFormat="1" ht="12" customHeight="1" thickBot="1">
      <c r="A20" s="14" t="s">
        <v>79</v>
      </c>
      <c r="B20" s="161" t="s">
        <v>198</v>
      </c>
      <c r="C20" s="168"/>
      <c r="D20" s="396">
        <v>0</v>
      </c>
    </row>
    <row r="21" spans="1:4" s="251" customFormat="1" ht="30" customHeight="1" thickBot="1">
      <c r="A21" s="18" t="s">
        <v>10</v>
      </c>
      <c r="B21" s="19" t="s">
        <v>199</v>
      </c>
      <c r="C21" s="164">
        <f>+C22+C23+C24+C25+C26</f>
        <v>0</v>
      </c>
      <c r="D21" s="393">
        <v>122883771</v>
      </c>
    </row>
    <row r="22" spans="1:4" s="251" customFormat="1" ht="12" customHeight="1">
      <c r="A22" s="13" t="s">
        <v>52</v>
      </c>
      <c r="B22" s="252" t="s">
        <v>200</v>
      </c>
      <c r="C22" s="167"/>
      <c r="D22" s="394">
        <v>0</v>
      </c>
    </row>
    <row r="23" spans="1:4" s="251" customFormat="1" ht="12" customHeight="1">
      <c r="A23" s="12" t="s">
        <v>53</v>
      </c>
      <c r="B23" s="253" t="s">
        <v>201</v>
      </c>
      <c r="C23" s="166"/>
      <c r="D23" s="395">
        <v>0</v>
      </c>
    </row>
    <row r="24" spans="1:4" s="251" customFormat="1" ht="12" customHeight="1">
      <c r="A24" s="12" t="s">
        <v>54</v>
      </c>
      <c r="B24" s="253" t="s">
        <v>348</v>
      </c>
      <c r="C24" s="166"/>
      <c r="D24" s="395">
        <v>0</v>
      </c>
    </row>
    <row r="25" spans="1:4" s="251" customFormat="1" ht="12" customHeight="1">
      <c r="A25" s="12" t="s">
        <v>55</v>
      </c>
      <c r="B25" s="253" t="s">
        <v>349</v>
      </c>
      <c r="C25" s="166"/>
      <c r="D25" s="395">
        <v>0</v>
      </c>
    </row>
    <row r="26" spans="1:4" s="251" customFormat="1" ht="12" customHeight="1">
      <c r="A26" s="12" t="s">
        <v>110</v>
      </c>
      <c r="B26" s="253" t="s">
        <v>202</v>
      </c>
      <c r="C26" s="166"/>
      <c r="D26" s="395">
        <v>122883771</v>
      </c>
    </row>
    <row r="27" spans="1:4" s="251" customFormat="1" ht="12" customHeight="1" thickBot="1">
      <c r="A27" s="14" t="s">
        <v>111</v>
      </c>
      <c r="B27" s="254" t="s">
        <v>203</v>
      </c>
      <c r="C27" s="168"/>
      <c r="D27" s="396">
        <v>0</v>
      </c>
    </row>
    <row r="28" spans="1:4" s="251" customFormat="1" ht="12" customHeight="1" thickBot="1">
      <c r="A28" s="18" t="s">
        <v>112</v>
      </c>
      <c r="B28" s="19" t="s">
        <v>204</v>
      </c>
      <c r="C28" s="170">
        <f>+C29+C33+C34+C35</f>
        <v>14545000</v>
      </c>
      <c r="D28" s="397">
        <v>18745000</v>
      </c>
    </row>
    <row r="29" spans="1:4" s="251" customFormat="1" ht="12" customHeight="1">
      <c r="A29" s="13" t="s">
        <v>205</v>
      </c>
      <c r="B29" s="252" t="s">
        <v>361</v>
      </c>
      <c r="C29" s="247">
        <f>+C30+C31+C32</f>
        <v>12070000</v>
      </c>
      <c r="D29" s="398">
        <v>16170000</v>
      </c>
    </row>
    <row r="30" spans="1:4" s="251" customFormat="1" ht="12" customHeight="1">
      <c r="A30" s="12" t="s">
        <v>206</v>
      </c>
      <c r="B30" s="253" t="s">
        <v>211</v>
      </c>
      <c r="C30" s="166">
        <v>2137000</v>
      </c>
      <c r="D30" s="395">
        <v>2237000</v>
      </c>
    </row>
    <row r="31" spans="1:4" s="251" customFormat="1" ht="12" customHeight="1">
      <c r="A31" s="12" t="s">
        <v>207</v>
      </c>
      <c r="B31" s="253" t="s">
        <v>212</v>
      </c>
      <c r="C31" s="166"/>
      <c r="D31" s="395">
        <v>0</v>
      </c>
    </row>
    <row r="32" spans="1:4" s="251" customFormat="1" ht="12" customHeight="1">
      <c r="A32" s="12" t="s">
        <v>359</v>
      </c>
      <c r="B32" s="290" t="s">
        <v>360</v>
      </c>
      <c r="C32" s="166">
        <v>9933000</v>
      </c>
      <c r="D32" s="395">
        <v>13933000</v>
      </c>
    </row>
    <row r="33" spans="1:4" s="251" customFormat="1" ht="12" customHeight="1">
      <c r="A33" s="12" t="s">
        <v>208</v>
      </c>
      <c r="B33" s="253" t="s">
        <v>213</v>
      </c>
      <c r="C33" s="166">
        <v>2412000</v>
      </c>
      <c r="D33" s="395">
        <v>2512000</v>
      </c>
    </row>
    <row r="34" spans="1:4" s="251" customFormat="1" ht="12" customHeight="1">
      <c r="A34" s="12" t="s">
        <v>209</v>
      </c>
      <c r="B34" s="253" t="s">
        <v>214</v>
      </c>
      <c r="C34" s="166"/>
      <c r="D34" s="395">
        <v>0</v>
      </c>
    </row>
    <row r="35" spans="1:4" s="251" customFormat="1" ht="12" customHeight="1" thickBot="1">
      <c r="A35" s="14" t="s">
        <v>210</v>
      </c>
      <c r="B35" s="254" t="s">
        <v>215</v>
      </c>
      <c r="C35" s="168">
        <v>63000</v>
      </c>
      <c r="D35" s="396">
        <v>63000</v>
      </c>
    </row>
    <row r="36" spans="1:4" s="251" customFormat="1" ht="12" customHeight="1" thickBot="1">
      <c r="A36" s="18" t="s">
        <v>12</v>
      </c>
      <c r="B36" s="19" t="s">
        <v>356</v>
      </c>
      <c r="C36" s="164">
        <f>SUM(C37:C47)</f>
        <v>31900818</v>
      </c>
      <c r="D36" s="393">
        <v>18022387</v>
      </c>
    </row>
    <row r="37" spans="1:4" s="251" customFormat="1" ht="12" customHeight="1">
      <c r="A37" s="13" t="s">
        <v>56</v>
      </c>
      <c r="B37" s="252" t="s">
        <v>218</v>
      </c>
      <c r="C37" s="167"/>
      <c r="D37" s="394">
        <v>0</v>
      </c>
    </row>
    <row r="38" spans="1:4" s="251" customFormat="1" ht="12" customHeight="1">
      <c r="A38" s="12" t="s">
        <v>57</v>
      </c>
      <c r="B38" s="253" t="s">
        <v>219</v>
      </c>
      <c r="C38" s="166">
        <v>1577000</v>
      </c>
      <c r="D38" s="395">
        <v>1871819</v>
      </c>
    </row>
    <row r="39" spans="1:4" s="251" customFormat="1" ht="12" customHeight="1">
      <c r="A39" s="12" t="s">
        <v>58</v>
      </c>
      <c r="B39" s="253" t="s">
        <v>220</v>
      </c>
      <c r="C39" s="166"/>
      <c r="D39" s="395">
        <v>49152</v>
      </c>
    </row>
    <row r="40" spans="1:4" s="251" customFormat="1" ht="12" customHeight="1">
      <c r="A40" s="12" t="s">
        <v>114</v>
      </c>
      <c r="B40" s="253" t="s">
        <v>221</v>
      </c>
      <c r="C40" s="166">
        <v>767000</v>
      </c>
      <c r="D40" s="395">
        <v>4533000</v>
      </c>
    </row>
    <row r="41" spans="1:4" s="251" customFormat="1" ht="12" customHeight="1">
      <c r="A41" s="12" t="s">
        <v>115</v>
      </c>
      <c r="B41" s="253" t="s">
        <v>222</v>
      </c>
      <c r="C41" s="166">
        <v>2800000</v>
      </c>
      <c r="D41" s="395">
        <v>0</v>
      </c>
    </row>
    <row r="42" spans="1:4" s="251" customFormat="1" ht="12" customHeight="1">
      <c r="A42" s="12" t="s">
        <v>116</v>
      </c>
      <c r="B42" s="253" t="s">
        <v>223</v>
      </c>
      <c r="C42" s="166">
        <v>1366000</v>
      </c>
      <c r="D42" s="395">
        <v>1601000</v>
      </c>
    </row>
    <row r="43" spans="1:4" s="251" customFormat="1" ht="12" customHeight="1">
      <c r="A43" s="12" t="s">
        <v>117</v>
      </c>
      <c r="B43" s="253" t="s">
        <v>224</v>
      </c>
      <c r="C43" s="166"/>
      <c r="D43" s="395">
        <v>0</v>
      </c>
    </row>
    <row r="44" spans="1:4" s="251" customFormat="1" ht="12" customHeight="1">
      <c r="A44" s="12" t="s">
        <v>118</v>
      </c>
      <c r="B44" s="253" t="s">
        <v>225</v>
      </c>
      <c r="C44" s="166">
        <v>1326</v>
      </c>
      <c r="D44" s="395">
        <v>1333</v>
      </c>
    </row>
    <row r="45" spans="1:4" s="251" customFormat="1" ht="12" customHeight="1">
      <c r="A45" s="12" t="s">
        <v>216</v>
      </c>
      <c r="B45" s="253" t="s">
        <v>226</v>
      </c>
      <c r="C45" s="169"/>
      <c r="D45" s="399">
        <v>0</v>
      </c>
    </row>
    <row r="46" spans="1:4" s="251" customFormat="1" ht="12" customHeight="1">
      <c r="A46" s="14" t="s">
        <v>217</v>
      </c>
      <c r="B46" s="254" t="s">
        <v>358</v>
      </c>
      <c r="C46" s="241"/>
      <c r="D46" s="400">
        <v>0</v>
      </c>
    </row>
    <row r="47" spans="1:4" s="251" customFormat="1" ht="12" customHeight="1" thickBot="1">
      <c r="A47" s="14" t="s">
        <v>357</v>
      </c>
      <c r="B47" s="161" t="s">
        <v>227</v>
      </c>
      <c r="C47" s="241">
        <v>25389492</v>
      </c>
      <c r="D47" s="400">
        <v>9966083</v>
      </c>
    </row>
    <row r="48" spans="1:4" s="251" customFormat="1" ht="12" customHeight="1" thickBot="1">
      <c r="A48" s="18" t="s">
        <v>13</v>
      </c>
      <c r="B48" s="19" t="s">
        <v>228</v>
      </c>
      <c r="C48" s="164">
        <f>SUM(C49:C53)</f>
        <v>0</v>
      </c>
      <c r="D48" s="393">
        <v>0</v>
      </c>
    </row>
    <row r="49" spans="1:4" s="251" customFormat="1" ht="12" customHeight="1">
      <c r="A49" s="13" t="s">
        <v>59</v>
      </c>
      <c r="B49" s="252" t="s">
        <v>232</v>
      </c>
      <c r="C49" s="280"/>
      <c r="D49" s="401"/>
    </row>
    <row r="50" spans="1:4" s="251" customFormat="1" ht="12" customHeight="1">
      <c r="A50" s="12" t="s">
        <v>60</v>
      </c>
      <c r="B50" s="253" t="s">
        <v>233</v>
      </c>
      <c r="C50" s="169"/>
      <c r="D50" s="399"/>
    </row>
    <row r="51" spans="1:4" s="251" customFormat="1" ht="12" customHeight="1">
      <c r="A51" s="12" t="s">
        <v>229</v>
      </c>
      <c r="B51" s="253" t="s">
        <v>234</v>
      </c>
      <c r="C51" s="169"/>
      <c r="D51" s="399"/>
    </row>
    <row r="52" spans="1:4" s="251" customFormat="1" ht="12" customHeight="1">
      <c r="A52" s="12" t="s">
        <v>230</v>
      </c>
      <c r="B52" s="253" t="s">
        <v>235</v>
      </c>
      <c r="C52" s="169"/>
      <c r="D52" s="399"/>
    </row>
    <row r="53" spans="1:4" s="251" customFormat="1" ht="12" customHeight="1" thickBot="1">
      <c r="A53" s="14" t="s">
        <v>231</v>
      </c>
      <c r="B53" s="161" t="s">
        <v>236</v>
      </c>
      <c r="C53" s="241"/>
      <c r="D53" s="400"/>
    </row>
    <row r="54" spans="1:4" s="251" customFormat="1" ht="12" customHeight="1" thickBot="1">
      <c r="A54" s="18" t="s">
        <v>119</v>
      </c>
      <c r="B54" s="19" t="s">
        <v>237</v>
      </c>
      <c r="C54" s="164">
        <f>SUM(C55:C57)</f>
        <v>0</v>
      </c>
      <c r="D54" s="393">
        <v>1465000</v>
      </c>
    </row>
    <row r="55" spans="1:4" s="251" customFormat="1" ht="12" customHeight="1">
      <c r="A55" s="13" t="s">
        <v>61</v>
      </c>
      <c r="B55" s="252" t="s">
        <v>238</v>
      </c>
      <c r="C55" s="167"/>
      <c r="D55" s="394"/>
    </row>
    <row r="56" spans="1:4" s="251" customFormat="1" ht="12" customHeight="1">
      <c r="A56" s="12" t="s">
        <v>62</v>
      </c>
      <c r="B56" s="253" t="s">
        <v>350</v>
      </c>
      <c r="C56" s="166"/>
      <c r="D56" s="395">
        <v>265000</v>
      </c>
    </row>
    <row r="57" spans="1:4" s="251" customFormat="1" ht="12" customHeight="1">
      <c r="A57" s="12" t="s">
        <v>241</v>
      </c>
      <c r="B57" s="253" t="s">
        <v>239</v>
      </c>
      <c r="C57" s="166"/>
      <c r="D57" s="395">
        <v>1200000</v>
      </c>
    </row>
    <row r="58" spans="1:4" s="251" customFormat="1" ht="12" customHeight="1" thickBot="1">
      <c r="A58" s="14" t="s">
        <v>242</v>
      </c>
      <c r="B58" s="161" t="s">
        <v>240</v>
      </c>
      <c r="C58" s="168"/>
      <c r="D58" s="396"/>
    </row>
    <row r="59" spans="1:4" s="251" customFormat="1" ht="12" customHeight="1" thickBot="1">
      <c r="A59" s="18" t="s">
        <v>15</v>
      </c>
      <c r="B59" s="159" t="s">
        <v>243</v>
      </c>
      <c r="C59" s="164">
        <f>SUM(C60:C62)</f>
        <v>95010664</v>
      </c>
      <c r="D59" s="393">
        <v>68259332</v>
      </c>
    </row>
    <row r="60" spans="1:4" s="251" customFormat="1" ht="12" customHeight="1">
      <c r="A60" s="13" t="s">
        <v>120</v>
      </c>
      <c r="B60" s="252" t="s">
        <v>245</v>
      </c>
      <c r="C60" s="169"/>
      <c r="D60" s="399"/>
    </row>
    <row r="61" spans="1:4" s="251" customFormat="1" ht="12" customHeight="1">
      <c r="A61" s="12" t="s">
        <v>121</v>
      </c>
      <c r="B61" s="253" t="s">
        <v>351</v>
      </c>
      <c r="C61" s="169"/>
      <c r="D61" s="399"/>
    </row>
    <row r="62" spans="1:4" s="251" customFormat="1" ht="12" customHeight="1">
      <c r="A62" s="12" t="s">
        <v>167</v>
      </c>
      <c r="B62" s="253" t="s">
        <v>246</v>
      </c>
      <c r="C62" s="169">
        <v>95010664</v>
      </c>
      <c r="D62" s="399">
        <v>68259332</v>
      </c>
    </row>
    <row r="63" spans="1:4" s="251" customFormat="1" ht="12" customHeight="1" thickBot="1">
      <c r="A63" s="14" t="s">
        <v>244</v>
      </c>
      <c r="B63" s="161" t="s">
        <v>247</v>
      </c>
      <c r="C63" s="169">
        <v>4554695</v>
      </c>
      <c r="D63" s="399"/>
    </row>
    <row r="64" spans="1:4" s="251" customFormat="1" ht="12" customHeight="1" thickBot="1">
      <c r="A64" s="297" t="s">
        <v>401</v>
      </c>
      <c r="B64" s="19" t="s">
        <v>248</v>
      </c>
      <c r="C64" s="170">
        <f>+C7+C14+C21+C28+C36+C48+C54+C59</f>
        <v>202690156</v>
      </c>
      <c r="D64" s="397">
        <v>301211623</v>
      </c>
    </row>
    <row r="65" spans="1:4" s="251" customFormat="1" ht="12" customHeight="1" thickBot="1">
      <c r="A65" s="297"/>
      <c r="B65" s="19"/>
      <c r="C65" s="170"/>
      <c r="D65" s="397"/>
    </row>
    <row r="66" spans="1:4" s="251" customFormat="1" ht="12" customHeight="1" thickBot="1">
      <c r="A66" s="297"/>
      <c r="B66" s="19"/>
      <c r="C66" s="170"/>
      <c r="D66" s="397"/>
    </row>
    <row r="67" spans="1:4" s="251" customFormat="1" ht="12" customHeight="1" thickBot="1">
      <c r="A67" s="297"/>
      <c r="B67" s="19"/>
      <c r="C67" s="170"/>
      <c r="D67" s="397"/>
    </row>
    <row r="68" spans="1:4" s="251" customFormat="1" ht="12" customHeight="1" thickBot="1">
      <c r="A68" s="282" t="s">
        <v>249</v>
      </c>
      <c r="B68" s="159" t="s">
        <v>250</v>
      </c>
      <c r="C68" s="164">
        <f>SUM(C69:C71)</f>
        <v>0</v>
      </c>
      <c r="D68" s="393">
        <v>12967713</v>
      </c>
    </row>
    <row r="69" spans="1:4" s="251" customFormat="1" ht="12" customHeight="1">
      <c r="A69" s="13" t="s">
        <v>281</v>
      </c>
      <c r="B69" s="252" t="s">
        <v>251</v>
      </c>
      <c r="C69" s="169"/>
      <c r="D69" s="399"/>
    </row>
    <row r="70" spans="1:4" s="251" customFormat="1" ht="12" customHeight="1">
      <c r="A70" s="12" t="s">
        <v>290</v>
      </c>
      <c r="B70" s="253" t="s">
        <v>252</v>
      </c>
      <c r="C70" s="169"/>
      <c r="D70" s="399">
        <v>12967713</v>
      </c>
    </row>
    <row r="71" spans="1:4" s="251" customFormat="1" ht="12" customHeight="1" thickBot="1">
      <c r="A71" s="14" t="s">
        <v>291</v>
      </c>
      <c r="B71" s="291" t="s">
        <v>386</v>
      </c>
      <c r="C71" s="169"/>
      <c r="D71" s="399"/>
    </row>
    <row r="72" spans="1:4" s="251" customFormat="1" ht="12" customHeight="1" thickBot="1">
      <c r="A72" s="282" t="s">
        <v>254</v>
      </c>
      <c r="B72" s="159" t="s">
        <v>255</v>
      </c>
      <c r="C72" s="164">
        <f>SUM(C73:C76)</f>
        <v>0</v>
      </c>
      <c r="D72" s="393">
        <v>0</v>
      </c>
    </row>
    <row r="73" spans="1:4" s="251" customFormat="1" ht="12" customHeight="1">
      <c r="A73" s="13" t="s">
        <v>100</v>
      </c>
      <c r="B73" s="252" t="s">
        <v>256</v>
      </c>
      <c r="C73" s="169"/>
      <c r="D73" s="399"/>
    </row>
    <row r="74" spans="1:4" s="251" customFormat="1" ht="12" customHeight="1">
      <c r="A74" s="12" t="s">
        <v>101</v>
      </c>
      <c r="B74" s="253" t="s">
        <v>257</v>
      </c>
      <c r="C74" s="169"/>
      <c r="D74" s="399"/>
    </row>
    <row r="75" spans="1:4" s="251" customFormat="1" ht="12" customHeight="1">
      <c r="A75" s="12" t="s">
        <v>282</v>
      </c>
      <c r="B75" s="253" t="s">
        <v>258</v>
      </c>
      <c r="C75" s="169"/>
      <c r="D75" s="399"/>
    </row>
    <row r="76" spans="1:4" s="251" customFormat="1" ht="12" customHeight="1" thickBot="1">
      <c r="A76" s="14" t="s">
        <v>283</v>
      </c>
      <c r="B76" s="161" t="s">
        <v>259</v>
      </c>
      <c r="C76" s="169"/>
      <c r="D76" s="399"/>
    </row>
    <row r="77" spans="1:4" s="251" customFormat="1" ht="12" customHeight="1" thickBot="1">
      <c r="A77" s="282" t="s">
        <v>260</v>
      </c>
      <c r="B77" s="159" t="s">
        <v>261</v>
      </c>
      <c r="C77" s="164">
        <f>SUM(C78:C79)</f>
        <v>145435844</v>
      </c>
      <c r="D77" s="393">
        <v>145435844</v>
      </c>
    </row>
    <row r="78" spans="1:4" s="251" customFormat="1" ht="12" customHeight="1">
      <c r="A78" s="13" t="s">
        <v>284</v>
      </c>
      <c r="B78" s="252" t="s">
        <v>262</v>
      </c>
      <c r="C78" s="169">
        <v>145435844</v>
      </c>
      <c r="D78" s="399">
        <v>145435844</v>
      </c>
    </row>
    <row r="79" spans="1:4" s="251" customFormat="1" ht="12" customHeight="1" thickBot="1">
      <c r="A79" s="14" t="s">
        <v>285</v>
      </c>
      <c r="B79" s="161" t="s">
        <v>505</v>
      </c>
      <c r="C79" s="169"/>
      <c r="D79" s="399"/>
    </row>
    <row r="80" spans="1:4" s="251" customFormat="1" ht="12" customHeight="1" thickBot="1">
      <c r="A80" s="282" t="s">
        <v>264</v>
      </c>
      <c r="B80" s="159" t="s">
        <v>265</v>
      </c>
      <c r="C80" s="164">
        <f>SUM(C81:C83)</f>
        <v>0</v>
      </c>
      <c r="D80" s="393">
        <v>2580261</v>
      </c>
    </row>
    <row r="81" spans="1:4" s="251" customFormat="1" ht="12" customHeight="1">
      <c r="A81" s="13" t="s">
        <v>286</v>
      </c>
      <c r="B81" s="252" t="s">
        <v>266</v>
      </c>
      <c r="C81" s="169"/>
      <c r="D81" s="399">
        <v>2580261</v>
      </c>
    </row>
    <row r="82" spans="1:4" s="251" customFormat="1" ht="12" customHeight="1">
      <c r="A82" s="12" t="s">
        <v>287</v>
      </c>
      <c r="B82" s="253" t="s">
        <v>267</v>
      </c>
      <c r="C82" s="169"/>
      <c r="D82" s="399"/>
    </row>
    <row r="83" spans="1:4" s="251" customFormat="1" ht="12" customHeight="1" thickBot="1">
      <c r="A83" s="14" t="s">
        <v>288</v>
      </c>
      <c r="B83" s="161" t="s">
        <v>268</v>
      </c>
      <c r="C83" s="169"/>
      <c r="D83" s="399"/>
    </row>
    <row r="84" spans="1:4" s="251" customFormat="1" ht="12" customHeight="1" thickBot="1">
      <c r="A84" s="282" t="s">
        <v>269</v>
      </c>
      <c r="B84" s="159" t="s">
        <v>289</v>
      </c>
      <c r="C84" s="164">
        <f>SUM(C85:C88)</f>
        <v>0</v>
      </c>
      <c r="D84" s="393">
        <v>0</v>
      </c>
    </row>
    <row r="85" spans="1:4" s="251" customFormat="1" ht="12" customHeight="1">
      <c r="A85" s="256" t="s">
        <v>270</v>
      </c>
      <c r="B85" s="252" t="s">
        <v>271</v>
      </c>
      <c r="C85" s="169"/>
      <c r="D85" s="399"/>
    </row>
    <row r="86" spans="1:4" s="251" customFormat="1" ht="12" customHeight="1">
      <c r="A86" s="257" t="s">
        <v>272</v>
      </c>
      <c r="B86" s="253" t="s">
        <v>273</v>
      </c>
      <c r="C86" s="169"/>
      <c r="D86" s="399"/>
    </row>
    <row r="87" spans="1:4" s="251" customFormat="1" ht="12" customHeight="1">
      <c r="A87" s="257" t="s">
        <v>274</v>
      </c>
      <c r="B87" s="253" t="s">
        <v>275</v>
      </c>
      <c r="C87" s="169"/>
      <c r="D87" s="399"/>
    </row>
    <row r="88" spans="1:4" s="251" customFormat="1" ht="12" customHeight="1" thickBot="1">
      <c r="A88" s="258" t="s">
        <v>276</v>
      </c>
      <c r="B88" s="161" t="s">
        <v>277</v>
      </c>
      <c r="C88" s="169"/>
      <c r="D88" s="399"/>
    </row>
    <row r="89" spans="1:4" s="251" customFormat="1" ht="12" customHeight="1" thickBot="1">
      <c r="A89" s="282" t="s">
        <v>278</v>
      </c>
      <c r="B89" s="159" t="s">
        <v>400</v>
      </c>
      <c r="C89" s="281"/>
      <c r="D89" s="402"/>
    </row>
    <row r="90" spans="1:4" s="251" customFormat="1" ht="13.5" customHeight="1" thickBot="1">
      <c r="A90" s="282" t="s">
        <v>280</v>
      </c>
      <c r="B90" s="159" t="s">
        <v>279</v>
      </c>
      <c r="C90" s="281"/>
      <c r="D90" s="402"/>
    </row>
    <row r="91" spans="1:4" s="251" customFormat="1" ht="15.75" customHeight="1" thickBot="1">
      <c r="A91" s="282" t="s">
        <v>292</v>
      </c>
      <c r="B91" s="259" t="s">
        <v>403</v>
      </c>
      <c r="C91" s="170">
        <f>+C68+C72+C77+C80+C84+C90+C89</f>
        <v>145435844</v>
      </c>
      <c r="D91" s="397">
        <v>160983818</v>
      </c>
    </row>
    <row r="92" spans="1:4" s="251" customFormat="1" ht="16.5" customHeight="1" thickBot="1">
      <c r="A92" s="283" t="s">
        <v>402</v>
      </c>
      <c r="B92" s="260" t="s">
        <v>404</v>
      </c>
      <c r="C92" s="170">
        <f>+C64+C91</f>
        <v>348126000</v>
      </c>
      <c r="D92" s="397">
        <v>462195441</v>
      </c>
    </row>
    <row r="93" spans="1:4" s="251" customFormat="1" ht="83.25" customHeight="1">
      <c r="A93" s="3"/>
      <c r="B93" s="4"/>
      <c r="C93" s="171"/>
      <c r="D93" s="171"/>
    </row>
    <row r="94" spans="1:4" ht="16.5" customHeight="1">
      <c r="A94" s="484" t="s">
        <v>34</v>
      </c>
      <c r="B94" s="484"/>
      <c r="C94" s="484"/>
      <c r="D94" s="249"/>
    </row>
    <row r="95" spans="1:4" s="261" customFormat="1" ht="16.5" customHeight="1" thickBot="1">
      <c r="A95" s="485" t="s">
        <v>104</v>
      </c>
      <c r="B95" s="485"/>
      <c r="C95" s="60" t="s">
        <v>452</v>
      </c>
      <c r="D95" s="60"/>
    </row>
    <row r="96" spans="1:4" ht="37.5" customHeight="1" thickBot="1">
      <c r="A96" s="21" t="s">
        <v>51</v>
      </c>
      <c r="B96" s="22" t="s">
        <v>35</v>
      </c>
      <c r="C96" s="28" t="str">
        <f>+C5</f>
        <v>2019. évi előirányzat</v>
      </c>
      <c r="D96" s="28" t="s">
        <v>506</v>
      </c>
    </row>
    <row r="97" spans="1:4" s="250" customFormat="1" ht="12" customHeight="1" thickBot="1">
      <c r="A97" s="25" t="s">
        <v>418</v>
      </c>
      <c r="B97" s="26" t="s">
        <v>419</v>
      </c>
      <c r="C97" s="27" t="s">
        <v>420</v>
      </c>
      <c r="D97" s="27" t="s">
        <v>422</v>
      </c>
    </row>
    <row r="98" spans="1:4" ht="12" customHeight="1" thickBot="1">
      <c r="A98" s="20" t="s">
        <v>8</v>
      </c>
      <c r="B98" s="24" t="s">
        <v>362</v>
      </c>
      <c r="C98" s="163">
        <v>88327600</v>
      </c>
      <c r="D98" s="163">
        <v>123541647</v>
      </c>
    </row>
    <row r="99" spans="1:4" ht="12" customHeight="1">
      <c r="A99" s="15" t="s">
        <v>63</v>
      </c>
      <c r="B99" s="8" t="s">
        <v>36</v>
      </c>
      <c r="C99" s="165">
        <v>51751000</v>
      </c>
      <c r="D99" s="165">
        <v>54182055</v>
      </c>
    </row>
    <row r="100" spans="1:4" ht="12" customHeight="1">
      <c r="A100" s="12" t="s">
        <v>64</v>
      </c>
      <c r="B100" s="6" t="s">
        <v>122</v>
      </c>
      <c r="C100" s="166">
        <v>9125000</v>
      </c>
      <c r="D100" s="166">
        <v>9470631</v>
      </c>
    </row>
    <row r="101" spans="1:4" ht="12" customHeight="1">
      <c r="A101" s="12" t="s">
        <v>65</v>
      </c>
      <c r="B101" s="6" t="s">
        <v>91</v>
      </c>
      <c r="C101" s="168">
        <v>21830000</v>
      </c>
      <c r="D101" s="168">
        <v>50117075</v>
      </c>
    </row>
    <row r="102" spans="1:4" ht="12" customHeight="1">
      <c r="A102" s="12" t="s">
        <v>66</v>
      </c>
      <c r="B102" s="9" t="s">
        <v>123</v>
      </c>
      <c r="C102" s="168">
        <v>1999000</v>
      </c>
      <c r="D102" s="168">
        <v>2065000</v>
      </c>
    </row>
    <row r="103" spans="1:4" ht="12" customHeight="1">
      <c r="A103" s="12" t="s">
        <v>74</v>
      </c>
      <c r="B103" s="17" t="s">
        <v>124</v>
      </c>
      <c r="C103" s="168">
        <v>3622600</v>
      </c>
      <c r="D103" s="168">
        <v>5504074</v>
      </c>
    </row>
    <row r="104" spans="1:4" ht="12" customHeight="1">
      <c r="A104" s="12" t="s">
        <v>67</v>
      </c>
      <c r="B104" s="6" t="s">
        <v>367</v>
      </c>
      <c r="C104" s="168"/>
      <c r="D104" s="168">
        <v>0</v>
      </c>
    </row>
    <row r="105" spans="1:4" ht="12" customHeight="1">
      <c r="A105" s="12" t="s">
        <v>68</v>
      </c>
      <c r="B105" s="63" t="s">
        <v>366</v>
      </c>
      <c r="C105" s="168"/>
      <c r="D105" s="168">
        <v>0</v>
      </c>
    </row>
    <row r="106" spans="1:4" ht="12" customHeight="1">
      <c r="A106" s="12" t="s">
        <v>75</v>
      </c>
      <c r="B106" s="63" t="s">
        <v>365</v>
      </c>
      <c r="C106" s="168"/>
      <c r="D106" s="168">
        <v>0</v>
      </c>
    </row>
    <row r="107" spans="1:4" ht="12" customHeight="1">
      <c r="A107" s="12" t="s">
        <v>76</v>
      </c>
      <c r="B107" s="61" t="s">
        <v>295</v>
      </c>
      <c r="C107" s="168"/>
      <c r="D107" s="168">
        <v>0</v>
      </c>
    </row>
    <row r="108" spans="1:4" ht="12" customHeight="1">
      <c r="A108" s="12" t="s">
        <v>77</v>
      </c>
      <c r="B108" s="62" t="s">
        <v>296</v>
      </c>
      <c r="C108" s="168"/>
      <c r="D108" s="168">
        <v>0</v>
      </c>
    </row>
    <row r="109" spans="1:4" ht="12" customHeight="1">
      <c r="A109" s="12" t="s">
        <v>78</v>
      </c>
      <c r="B109" s="62" t="s">
        <v>297</v>
      </c>
      <c r="C109" s="168"/>
      <c r="D109" s="168">
        <v>0</v>
      </c>
    </row>
    <row r="110" spans="1:4" ht="12" customHeight="1">
      <c r="A110" s="12" t="s">
        <v>80</v>
      </c>
      <c r="B110" s="61" t="s">
        <v>298</v>
      </c>
      <c r="C110" s="168">
        <v>3622600</v>
      </c>
      <c r="D110" s="168">
        <v>5171074</v>
      </c>
    </row>
    <row r="111" spans="1:4" ht="12" customHeight="1">
      <c r="A111" s="12" t="s">
        <v>125</v>
      </c>
      <c r="B111" s="61" t="s">
        <v>299</v>
      </c>
      <c r="C111" s="168"/>
      <c r="D111" s="168">
        <v>0</v>
      </c>
    </row>
    <row r="112" spans="1:4" ht="12" customHeight="1">
      <c r="A112" s="12" t="s">
        <v>293</v>
      </c>
      <c r="B112" s="62" t="s">
        <v>300</v>
      </c>
      <c r="C112" s="168"/>
      <c r="D112" s="168">
        <v>265000</v>
      </c>
    </row>
    <row r="113" spans="1:4" ht="12" customHeight="1">
      <c r="A113" s="11" t="s">
        <v>294</v>
      </c>
      <c r="B113" s="63" t="s">
        <v>301</v>
      </c>
      <c r="C113" s="168"/>
      <c r="D113" s="168">
        <v>0</v>
      </c>
    </row>
    <row r="114" spans="1:4" ht="12" customHeight="1">
      <c r="A114" s="12" t="s">
        <v>363</v>
      </c>
      <c r="B114" s="63" t="s">
        <v>302</v>
      </c>
      <c r="C114" s="168"/>
      <c r="D114" s="168">
        <v>0</v>
      </c>
    </row>
    <row r="115" spans="1:4" ht="12" customHeight="1">
      <c r="A115" s="14" t="s">
        <v>364</v>
      </c>
      <c r="B115" s="63" t="s">
        <v>303</v>
      </c>
      <c r="C115" s="168"/>
      <c r="D115" s="168">
        <v>68000</v>
      </c>
    </row>
    <row r="116" spans="1:4" ht="12" customHeight="1">
      <c r="A116" s="12" t="s">
        <v>368</v>
      </c>
      <c r="B116" s="9" t="s">
        <v>37</v>
      </c>
      <c r="C116" s="166"/>
      <c r="D116" s="166">
        <v>2202812</v>
      </c>
    </row>
    <row r="117" spans="1:4" ht="12" customHeight="1">
      <c r="A117" s="12" t="s">
        <v>369</v>
      </c>
      <c r="B117" s="6" t="s">
        <v>371</v>
      </c>
      <c r="C117" s="166"/>
      <c r="D117" s="166">
        <v>2202812</v>
      </c>
    </row>
    <row r="118" spans="1:4" ht="12" customHeight="1" thickBot="1">
      <c r="A118" s="16" t="s">
        <v>370</v>
      </c>
      <c r="B118" s="295" t="s">
        <v>372</v>
      </c>
      <c r="C118" s="172"/>
      <c r="D118" s="172">
        <v>0</v>
      </c>
    </row>
    <row r="119" spans="1:4" ht="12" customHeight="1" thickBot="1">
      <c r="A119" s="292" t="s">
        <v>9</v>
      </c>
      <c r="B119" s="293" t="s">
        <v>304</v>
      </c>
      <c r="C119" s="294">
        <f>+C120+C122+C124</f>
        <v>214375033</v>
      </c>
      <c r="D119" s="294">
        <v>323740714</v>
      </c>
    </row>
    <row r="120" spans="1:4" ht="12" customHeight="1">
      <c r="A120" s="13" t="s">
        <v>69</v>
      </c>
      <c r="B120" s="6" t="s">
        <v>166</v>
      </c>
      <c r="C120" s="167">
        <v>170775033</v>
      </c>
      <c r="D120" s="167">
        <v>278140714</v>
      </c>
    </row>
    <row r="121" spans="1:4" ht="12" customHeight="1">
      <c r="A121" s="13" t="s">
        <v>70</v>
      </c>
      <c r="B121" s="10" t="s">
        <v>308</v>
      </c>
      <c r="C121" s="167">
        <v>147175033</v>
      </c>
      <c r="D121" s="167">
        <v>254302809</v>
      </c>
    </row>
    <row r="122" spans="1:4" ht="12" customHeight="1">
      <c r="A122" s="13" t="s">
        <v>71</v>
      </c>
      <c r="B122" s="10" t="s">
        <v>126</v>
      </c>
      <c r="C122" s="166">
        <v>43600000</v>
      </c>
      <c r="D122" s="166">
        <v>45600000</v>
      </c>
    </row>
    <row r="123" spans="1:4" ht="12" customHeight="1">
      <c r="A123" s="13" t="s">
        <v>72</v>
      </c>
      <c r="B123" s="10" t="s">
        <v>309</v>
      </c>
      <c r="C123" s="157">
        <v>24000000</v>
      </c>
      <c r="D123" s="157"/>
    </row>
    <row r="124" spans="1:4" ht="12" customHeight="1">
      <c r="A124" s="13" t="s">
        <v>73</v>
      </c>
      <c r="B124" s="161" t="s">
        <v>168</v>
      </c>
      <c r="C124" s="157"/>
      <c r="D124" s="157">
        <v>0</v>
      </c>
    </row>
    <row r="125" spans="1:4" ht="12" customHeight="1">
      <c r="A125" s="13" t="s">
        <v>79</v>
      </c>
      <c r="B125" s="160" t="s">
        <v>352</v>
      </c>
      <c r="C125" s="157"/>
      <c r="D125" s="157"/>
    </row>
    <row r="126" spans="1:4" ht="12" customHeight="1">
      <c r="A126" s="13" t="s">
        <v>81</v>
      </c>
      <c r="B126" s="248" t="s">
        <v>314</v>
      </c>
      <c r="C126" s="157"/>
      <c r="D126" s="157"/>
    </row>
    <row r="127" spans="1:4" ht="22.5">
      <c r="A127" s="13" t="s">
        <v>127</v>
      </c>
      <c r="B127" s="62" t="s">
        <v>297</v>
      </c>
      <c r="C127" s="157"/>
      <c r="D127" s="157"/>
    </row>
    <row r="128" spans="1:4" ht="12" customHeight="1">
      <c r="A128" s="13" t="s">
        <v>128</v>
      </c>
      <c r="B128" s="62" t="s">
        <v>313</v>
      </c>
      <c r="C128" s="157"/>
      <c r="D128" s="157"/>
    </row>
    <row r="129" spans="1:4" ht="12" customHeight="1">
      <c r="A129" s="13" t="s">
        <v>129</v>
      </c>
      <c r="B129" s="62" t="s">
        <v>312</v>
      </c>
      <c r="C129" s="157"/>
      <c r="D129" s="157"/>
    </row>
    <row r="130" spans="1:4" ht="12" customHeight="1">
      <c r="A130" s="13" t="s">
        <v>305</v>
      </c>
      <c r="B130" s="62" t="s">
        <v>300</v>
      </c>
      <c r="C130" s="157"/>
      <c r="D130" s="157"/>
    </row>
    <row r="131" spans="1:4" ht="12" customHeight="1">
      <c r="A131" s="13" t="s">
        <v>306</v>
      </c>
      <c r="B131" s="62" t="s">
        <v>311</v>
      </c>
      <c r="C131" s="157"/>
      <c r="D131" s="157"/>
    </row>
    <row r="132" spans="1:4" ht="23.25" thickBot="1">
      <c r="A132" s="11" t="s">
        <v>307</v>
      </c>
      <c r="B132" s="62" t="s">
        <v>310</v>
      </c>
      <c r="C132" s="158"/>
      <c r="D132" s="158"/>
    </row>
    <row r="133" spans="1:4" ht="12" customHeight="1" thickBot="1">
      <c r="A133" s="18" t="s">
        <v>10</v>
      </c>
      <c r="B133" s="54" t="s">
        <v>373</v>
      </c>
      <c r="C133" s="164">
        <f>+C98+C119</f>
        <v>302702633</v>
      </c>
      <c r="D133" s="164">
        <v>447282361</v>
      </c>
    </row>
    <row r="134" spans="1:4" ht="12" customHeight="1" thickBot="1">
      <c r="A134" s="18" t="s">
        <v>11</v>
      </c>
      <c r="B134" s="54" t="s">
        <v>374</v>
      </c>
      <c r="C134" s="164">
        <f>+C135+C136+C137</f>
        <v>0</v>
      </c>
      <c r="D134" s="164">
        <v>12967713</v>
      </c>
    </row>
    <row r="135" spans="1:4" ht="12" customHeight="1">
      <c r="A135" s="13" t="s">
        <v>205</v>
      </c>
      <c r="B135" s="10" t="s">
        <v>381</v>
      </c>
      <c r="C135" s="157"/>
      <c r="D135" s="157"/>
    </row>
    <row r="136" spans="1:4" ht="12" customHeight="1">
      <c r="A136" s="13" t="s">
        <v>208</v>
      </c>
      <c r="B136" s="10" t="s">
        <v>382</v>
      </c>
      <c r="C136" s="157"/>
      <c r="D136" s="157">
        <v>12967713</v>
      </c>
    </row>
    <row r="137" spans="1:4" ht="12" customHeight="1" thickBot="1">
      <c r="A137" s="11" t="s">
        <v>209</v>
      </c>
      <c r="B137" s="10" t="s">
        <v>383</v>
      </c>
      <c r="C137" s="157"/>
      <c r="D137" s="157"/>
    </row>
    <row r="138" spans="1:4" ht="12" customHeight="1" thickBot="1">
      <c r="A138" s="18" t="s">
        <v>12</v>
      </c>
      <c r="B138" s="54" t="s">
        <v>375</v>
      </c>
      <c r="C138" s="164">
        <f>SUM(C139:C144)</f>
        <v>0</v>
      </c>
      <c r="D138" s="164">
        <v>0</v>
      </c>
    </row>
    <row r="139" spans="1:4" ht="12" customHeight="1">
      <c r="A139" s="13" t="s">
        <v>56</v>
      </c>
      <c r="B139" s="7" t="s">
        <v>384</v>
      </c>
      <c r="C139" s="157"/>
      <c r="D139" s="157"/>
    </row>
    <row r="140" spans="1:4" ht="12" customHeight="1">
      <c r="A140" s="13" t="s">
        <v>57</v>
      </c>
      <c r="B140" s="7" t="s">
        <v>376</v>
      </c>
      <c r="C140" s="157"/>
      <c r="D140" s="157"/>
    </row>
    <row r="141" spans="1:4" ht="12" customHeight="1">
      <c r="A141" s="13" t="s">
        <v>58</v>
      </c>
      <c r="B141" s="7" t="s">
        <v>377</v>
      </c>
      <c r="C141" s="157"/>
      <c r="D141" s="157"/>
    </row>
    <row r="142" spans="1:4" ht="12" customHeight="1">
      <c r="A142" s="13" t="s">
        <v>114</v>
      </c>
      <c r="B142" s="7" t="s">
        <v>378</v>
      </c>
      <c r="C142" s="157"/>
      <c r="D142" s="157"/>
    </row>
    <row r="143" spans="1:4" ht="12" customHeight="1">
      <c r="A143" s="13" t="s">
        <v>115</v>
      </c>
      <c r="B143" s="7" t="s">
        <v>379</v>
      </c>
      <c r="C143" s="157"/>
      <c r="D143" s="157"/>
    </row>
    <row r="144" spans="1:4" ht="12" customHeight="1" thickBot="1">
      <c r="A144" s="11" t="s">
        <v>116</v>
      </c>
      <c r="B144" s="7" t="s">
        <v>380</v>
      </c>
      <c r="C144" s="157"/>
      <c r="D144" s="157"/>
    </row>
    <row r="145" spans="1:4" ht="12" customHeight="1" thickBot="1">
      <c r="A145" s="18" t="s">
        <v>13</v>
      </c>
      <c r="B145" s="54" t="s">
        <v>388</v>
      </c>
      <c r="C145" s="170">
        <f>+C146+C147+C148+C149</f>
        <v>45423367</v>
      </c>
      <c r="D145" s="170">
        <v>1945367</v>
      </c>
    </row>
    <row r="146" spans="1:4" ht="12" customHeight="1">
      <c r="A146" s="13" t="s">
        <v>59</v>
      </c>
      <c r="B146" s="7" t="s">
        <v>315</v>
      </c>
      <c r="C146" s="157"/>
      <c r="D146" s="157"/>
    </row>
    <row r="147" spans="1:4" ht="12" customHeight="1">
      <c r="A147" s="13" t="s">
        <v>60</v>
      </c>
      <c r="B147" s="7" t="s">
        <v>316</v>
      </c>
      <c r="C147" s="157">
        <v>1945367</v>
      </c>
      <c r="D147" s="157">
        <v>1945367</v>
      </c>
    </row>
    <row r="148" spans="1:4" ht="12" customHeight="1">
      <c r="A148" s="13" t="s">
        <v>229</v>
      </c>
      <c r="B148" s="7" t="s">
        <v>500</v>
      </c>
      <c r="C148" s="157">
        <v>43478000</v>
      </c>
      <c r="D148" s="157"/>
    </row>
    <row r="149" spans="1:4" ht="12" customHeight="1" thickBot="1">
      <c r="A149" s="11" t="s">
        <v>230</v>
      </c>
      <c r="B149" s="5" t="s">
        <v>335</v>
      </c>
      <c r="C149" s="157"/>
      <c r="D149" s="157"/>
    </row>
    <row r="150" spans="1:4" ht="12" customHeight="1" thickBot="1">
      <c r="A150" s="18" t="s">
        <v>14</v>
      </c>
      <c r="B150" s="54" t="s">
        <v>390</v>
      </c>
      <c r="C150" s="173">
        <f>SUM(C151:C155)</f>
        <v>0</v>
      </c>
      <c r="D150" s="173">
        <v>0</v>
      </c>
    </row>
    <row r="151" spans="1:4" ht="12" customHeight="1">
      <c r="A151" s="13" t="s">
        <v>61</v>
      </c>
      <c r="B151" s="7" t="s">
        <v>385</v>
      </c>
      <c r="C151" s="157"/>
      <c r="D151" s="157"/>
    </row>
    <row r="152" spans="1:4" ht="12" customHeight="1">
      <c r="A152" s="13" t="s">
        <v>62</v>
      </c>
      <c r="B152" s="7" t="s">
        <v>392</v>
      </c>
      <c r="C152" s="157"/>
      <c r="D152" s="412"/>
    </row>
    <row r="153" spans="1:4" ht="12" customHeight="1">
      <c r="A153" s="13" t="s">
        <v>241</v>
      </c>
      <c r="B153" s="7" t="s">
        <v>387</v>
      </c>
      <c r="C153" s="157"/>
      <c r="D153" s="412"/>
    </row>
    <row r="154" spans="1:4" ht="12" customHeight="1">
      <c r="A154" s="13" t="s">
        <v>242</v>
      </c>
      <c r="B154" s="7" t="s">
        <v>393</v>
      </c>
      <c r="C154" s="157"/>
      <c r="D154" s="412"/>
    </row>
    <row r="155" spans="1:4" ht="12" customHeight="1" thickBot="1">
      <c r="A155" s="13" t="s">
        <v>391</v>
      </c>
      <c r="B155" s="7" t="s">
        <v>394</v>
      </c>
      <c r="C155" s="157"/>
      <c r="D155" s="412"/>
    </row>
    <row r="156" spans="1:4" ht="12" customHeight="1" thickBot="1">
      <c r="A156" s="18" t="s">
        <v>15</v>
      </c>
      <c r="B156" s="54" t="s">
        <v>395</v>
      </c>
      <c r="C156" s="296"/>
      <c r="D156" s="296"/>
    </row>
    <row r="157" spans="1:4" ht="12" customHeight="1" thickBot="1">
      <c r="A157" s="18" t="s">
        <v>16</v>
      </c>
      <c r="B157" s="54" t="s">
        <v>396</v>
      </c>
      <c r="C157" s="296"/>
      <c r="D157" s="296"/>
    </row>
    <row r="158" spans="1:9" ht="15" customHeight="1" thickBot="1">
      <c r="A158" s="18" t="s">
        <v>17</v>
      </c>
      <c r="B158" s="54" t="s">
        <v>398</v>
      </c>
      <c r="C158" s="262">
        <f>+C134+C138+C145+C150+C156+C157</f>
        <v>45423367</v>
      </c>
      <c r="D158" s="415">
        <f>+D134+D138+D145+D150+D156+D157</f>
        <v>14913080</v>
      </c>
      <c r="F158" s="263"/>
      <c r="G158" s="264"/>
      <c r="H158" s="264"/>
      <c r="I158" s="264"/>
    </row>
    <row r="159" spans="1:4" s="251" customFormat="1" ht="12.75" customHeight="1" thickBot="1">
      <c r="A159" s="162" t="s">
        <v>18</v>
      </c>
      <c r="B159" s="228" t="s">
        <v>397</v>
      </c>
      <c r="C159" s="262">
        <f>+C133+C158</f>
        <v>348126000</v>
      </c>
      <c r="D159" s="415">
        <f>+D133+D158</f>
        <v>462195441</v>
      </c>
    </row>
    <row r="160" ht="7.5" customHeight="1"/>
    <row r="161" spans="1:4" ht="15.75">
      <c r="A161" s="486" t="s">
        <v>317</v>
      </c>
      <c r="B161" s="486"/>
      <c r="C161" s="486"/>
      <c r="D161" s="249"/>
    </row>
    <row r="162" spans="1:4" ht="15" customHeight="1" thickBot="1">
      <c r="A162" s="483" t="s">
        <v>105</v>
      </c>
      <c r="B162" s="483"/>
      <c r="C162" s="174" t="s">
        <v>453</v>
      </c>
      <c r="D162" s="174"/>
    </row>
    <row r="163" spans="1:4" ht="13.5" customHeight="1" thickBot="1">
      <c r="A163" s="18">
        <v>1</v>
      </c>
      <c r="B163" s="23" t="s">
        <v>399</v>
      </c>
      <c r="C163" s="164">
        <f>+C64-C133</f>
        <v>-100012477</v>
      </c>
      <c r="D163" s="403">
        <f>+D64-D133</f>
        <v>-146070738</v>
      </c>
    </row>
    <row r="164" spans="1:4" ht="27.75" customHeight="1" thickBot="1">
      <c r="A164" s="18" t="s">
        <v>9</v>
      </c>
      <c r="B164" s="23" t="s">
        <v>405</v>
      </c>
      <c r="C164" s="164">
        <f>+C91-C158</f>
        <v>100012477</v>
      </c>
      <c r="D164" s="403">
        <f>+D91-D158</f>
        <v>146070738</v>
      </c>
    </row>
  </sheetData>
  <sheetProtection/>
  <mergeCells count="6">
    <mergeCell ref="A162:B162"/>
    <mergeCell ref="A94:C94"/>
    <mergeCell ref="A1:C1"/>
    <mergeCell ref="A4:B4"/>
    <mergeCell ref="A95:B95"/>
    <mergeCell ref="A161:C16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CE,Félkövér"&amp;6
&amp;12
Harc Község Önkormányzata
2019. ÉVI KÖLTSÉGVETÉSÉNEK ÖSSZEVONT MÉRLEGE&amp;10
&amp;R&amp;"Times New Roman CE,Félkövér dőlt"&amp;11 1.1. melléklet a /2020. (VI.30.) önkormányzati rendelethez</oddHeader>
  </headerFooter>
  <rowBreaks count="2" manualBreakCount="2">
    <brk id="67" max="2" man="1"/>
    <brk id="9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3"/>
  <sheetViews>
    <sheetView view="pageLayout" zoomScaleNormal="130" zoomScaleSheetLayoutView="100" workbookViewId="0" topLeftCell="A1">
      <selection activeCell="C161" sqref="C161"/>
    </sheetView>
  </sheetViews>
  <sheetFormatPr defaultColWidth="9.00390625" defaultRowHeight="12.75"/>
  <cols>
    <col min="1" max="1" width="9.50390625" style="229" customWidth="1"/>
    <col min="2" max="2" width="82.625" style="229" customWidth="1"/>
    <col min="3" max="3" width="16.375" style="230" customWidth="1"/>
    <col min="4" max="4" width="17.50390625" style="230" customWidth="1"/>
    <col min="5" max="16384" width="9.375" style="249" customWidth="1"/>
  </cols>
  <sheetData>
    <row r="1" spans="1:4" ht="15.75" customHeight="1">
      <c r="A1" s="484" t="s">
        <v>5</v>
      </c>
      <c r="B1" s="484"/>
      <c r="C1" s="484"/>
      <c r="D1" s="249"/>
    </row>
    <row r="2" spans="1:4" ht="15.75" customHeight="1">
      <c r="A2" s="303"/>
      <c r="B2" s="303"/>
      <c r="C2" s="303"/>
      <c r="D2" s="303"/>
    </row>
    <row r="3" spans="1:4" ht="15.75" customHeight="1">
      <c r="A3" s="303"/>
      <c r="B3" s="303"/>
      <c r="C3" s="303"/>
      <c r="D3" s="303"/>
    </row>
    <row r="4" spans="1:4" ht="15.75" customHeight="1" thickBot="1">
      <c r="A4" s="483" t="s">
        <v>103</v>
      </c>
      <c r="B4" s="483"/>
      <c r="C4" s="174"/>
      <c r="D4" s="174" t="s">
        <v>452</v>
      </c>
    </row>
    <row r="5" spans="1:4" ht="37.5" customHeight="1" thickBot="1">
      <c r="A5" s="21" t="s">
        <v>51</v>
      </c>
      <c r="B5" s="22" t="s">
        <v>7</v>
      </c>
      <c r="C5" s="362" t="s">
        <v>498</v>
      </c>
      <c r="D5" s="391" t="s">
        <v>506</v>
      </c>
    </row>
    <row r="6" spans="1:4" s="250" customFormat="1" ht="12" customHeight="1" thickBot="1">
      <c r="A6" s="244" t="s">
        <v>418</v>
      </c>
      <c r="B6" s="245" t="s">
        <v>419</v>
      </c>
      <c r="C6" s="363" t="s">
        <v>420</v>
      </c>
      <c r="D6" s="392" t="s">
        <v>422</v>
      </c>
    </row>
    <row r="7" spans="1:4" s="251" customFormat="1" ht="12" customHeight="1" thickBot="1">
      <c r="A7" s="18" t="s">
        <v>8</v>
      </c>
      <c r="B7" s="19" t="s">
        <v>189</v>
      </c>
      <c r="C7" s="364">
        <f>+C8+C9+C10+C11+C12+C13</f>
        <v>55068674</v>
      </c>
      <c r="D7" s="393">
        <v>64806976</v>
      </c>
    </row>
    <row r="8" spans="1:4" s="251" customFormat="1" ht="12" customHeight="1">
      <c r="A8" s="13" t="s">
        <v>63</v>
      </c>
      <c r="B8" s="252" t="s">
        <v>190</v>
      </c>
      <c r="C8" s="365">
        <v>17050678</v>
      </c>
      <c r="D8" s="394">
        <v>17425432</v>
      </c>
    </row>
    <row r="9" spans="1:4" s="251" customFormat="1" ht="12" customHeight="1">
      <c r="A9" s="12" t="s">
        <v>64</v>
      </c>
      <c r="B9" s="253" t="s">
        <v>191</v>
      </c>
      <c r="C9" s="366">
        <v>18931500</v>
      </c>
      <c r="D9" s="395">
        <v>20244884</v>
      </c>
    </row>
    <row r="10" spans="1:4" s="251" customFormat="1" ht="12" customHeight="1">
      <c r="A10" s="12" t="s">
        <v>65</v>
      </c>
      <c r="B10" s="253" t="s">
        <v>192</v>
      </c>
      <c r="C10" s="366">
        <v>17286496</v>
      </c>
      <c r="D10" s="395">
        <v>22708858</v>
      </c>
    </row>
    <row r="11" spans="1:4" s="251" customFormat="1" ht="12" customHeight="1">
      <c r="A11" s="12" t="s">
        <v>66</v>
      </c>
      <c r="B11" s="253" t="s">
        <v>193</v>
      </c>
      <c r="C11" s="366">
        <v>1800000</v>
      </c>
      <c r="D11" s="395">
        <v>1906550</v>
      </c>
    </row>
    <row r="12" spans="1:4" s="251" customFormat="1" ht="12" customHeight="1">
      <c r="A12" s="12" t="s">
        <v>99</v>
      </c>
      <c r="B12" s="160" t="s">
        <v>354</v>
      </c>
      <c r="C12" s="366"/>
      <c r="D12" s="395">
        <v>1338580</v>
      </c>
    </row>
    <row r="13" spans="1:4" s="251" customFormat="1" ht="12" customHeight="1" thickBot="1">
      <c r="A13" s="14" t="s">
        <v>67</v>
      </c>
      <c r="B13" s="161" t="s">
        <v>355</v>
      </c>
      <c r="C13" s="366"/>
      <c r="D13" s="395">
        <v>1182672</v>
      </c>
    </row>
    <row r="14" spans="1:4" s="251" customFormat="1" ht="12" customHeight="1" thickBot="1">
      <c r="A14" s="18" t="s">
        <v>9</v>
      </c>
      <c r="B14" s="159" t="s">
        <v>194</v>
      </c>
      <c r="C14" s="364">
        <f>+C15+C16+C17+C18+C19</f>
        <v>6165000</v>
      </c>
      <c r="D14" s="393">
        <v>7029157</v>
      </c>
    </row>
    <row r="15" spans="1:4" s="251" customFormat="1" ht="12" customHeight="1">
      <c r="A15" s="13" t="s">
        <v>69</v>
      </c>
      <c r="B15" s="252" t="s">
        <v>195</v>
      </c>
      <c r="C15" s="365"/>
      <c r="D15" s="394">
        <v>0</v>
      </c>
    </row>
    <row r="16" spans="1:4" s="251" customFormat="1" ht="12" customHeight="1">
      <c r="A16" s="12" t="s">
        <v>70</v>
      </c>
      <c r="B16" s="253" t="s">
        <v>196</v>
      </c>
      <c r="C16" s="366"/>
      <c r="D16" s="395">
        <v>0</v>
      </c>
    </row>
    <row r="17" spans="1:4" s="251" customFormat="1" ht="12" customHeight="1">
      <c r="A17" s="12" t="s">
        <v>71</v>
      </c>
      <c r="B17" s="253" t="s">
        <v>346</v>
      </c>
      <c r="C17" s="366"/>
      <c r="D17" s="395">
        <v>0</v>
      </c>
    </row>
    <row r="18" spans="1:4" s="251" customFormat="1" ht="12" customHeight="1">
      <c r="A18" s="12" t="s">
        <v>72</v>
      </c>
      <c r="B18" s="253" t="s">
        <v>347</v>
      </c>
      <c r="C18" s="366"/>
      <c r="D18" s="395">
        <v>0</v>
      </c>
    </row>
    <row r="19" spans="1:4" s="251" customFormat="1" ht="12" customHeight="1">
      <c r="A19" s="12" t="s">
        <v>73</v>
      </c>
      <c r="B19" s="253" t="s">
        <v>197</v>
      </c>
      <c r="C19" s="366">
        <v>6165000</v>
      </c>
      <c r="D19" s="395">
        <v>7029157</v>
      </c>
    </row>
    <row r="20" spans="1:4" s="251" customFormat="1" ht="12" customHeight="1" thickBot="1">
      <c r="A20" s="14" t="s">
        <v>79</v>
      </c>
      <c r="B20" s="161" t="s">
        <v>198</v>
      </c>
      <c r="C20" s="367"/>
      <c r="D20" s="396">
        <v>0</v>
      </c>
    </row>
    <row r="21" spans="1:4" s="251" customFormat="1" ht="12" customHeight="1" thickBot="1">
      <c r="A21" s="18" t="s">
        <v>10</v>
      </c>
      <c r="B21" s="19" t="s">
        <v>199</v>
      </c>
      <c r="C21" s="364">
        <f>+C22+C23+C24+C25+C26</f>
        <v>0</v>
      </c>
      <c r="D21" s="393">
        <v>122883771</v>
      </c>
    </row>
    <row r="22" spans="1:4" s="251" customFormat="1" ht="12" customHeight="1">
      <c r="A22" s="13" t="s">
        <v>52</v>
      </c>
      <c r="B22" s="252" t="s">
        <v>200</v>
      </c>
      <c r="C22" s="365"/>
      <c r="D22" s="394">
        <v>0</v>
      </c>
    </row>
    <row r="23" spans="1:4" s="251" customFormat="1" ht="12" customHeight="1">
      <c r="A23" s="12" t="s">
        <v>53</v>
      </c>
      <c r="B23" s="253" t="s">
        <v>201</v>
      </c>
      <c r="C23" s="366"/>
      <c r="D23" s="395">
        <v>0</v>
      </c>
    </row>
    <row r="24" spans="1:4" s="251" customFormat="1" ht="12" customHeight="1">
      <c r="A24" s="12" t="s">
        <v>54</v>
      </c>
      <c r="B24" s="253" t="s">
        <v>348</v>
      </c>
      <c r="C24" s="366"/>
      <c r="D24" s="395">
        <v>0</v>
      </c>
    </row>
    <row r="25" spans="1:4" s="251" customFormat="1" ht="12" customHeight="1">
      <c r="A25" s="12" t="s">
        <v>55</v>
      </c>
      <c r="B25" s="253" t="s">
        <v>349</v>
      </c>
      <c r="C25" s="366"/>
      <c r="D25" s="395">
        <v>0</v>
      </c>
    </row>
    <row r="26" spans="1:4" s="251" customFormat="1" ht="12" customHeight="1">
      <c r="A26" s="12" t="s">
        <v>110</v>
      </c>
      <c r="B26" s="253" t="s">
        <v>202</v>
      </c>
      <c r="C26" s="366"/>
      <c r="D26" s="395">
        <v>122883771</v>
      </c>
    </row>
    <row r="27" spans="1:4" s="251" customFormat="1" ht="12" customHeight="1" thickBot="1">
      <c r="A27" s="14" t="s">
        <v>111</v>
      </c>
      <c r="B27" s="254" t="s">
        <v>203</v>
      </c>
      <c r="C27" s="367"/>
      <c r="D27" s="396">
        <v>0</v>
      </c>
    </row>
    <row r="28" spans="1:4" s="251" customFormat="1" ht="12" customHeight="1" thickBot="1">
      <c r="A28" s="18" t="s">
        <v>112</v>
      </c>
      <c r="B28" s="19" t="s">
        <v>204</v>
      </c>
      <c r="C28" s="368">
        <f>+C29+C33+C34+C35</f>
        <v>14545000</v>
      </c>
      <c r="D28" s="397">
        <v>18745000</v>
      </c>
    </row>
    <row r="29" spans="1:4" s="251" customFormat="1" ht="12" customHeight="1">
      <c r="A29" s="13" t="s">
        <v>205</v>
      </c>
      <c r="B29" s="252" t="s">
        <v>361</v>
      </c>
      <c r="C29" s="369">
        <f>+C30+C31+C32</f>
        <v>12070000</v>
      </c>
      <c r="D29" s="398">
        <v>16170000</v>
      </c>
    </row>
    <row r="30" spans="1:4" s="251" customFormat="1" ht="12" customHeight="1">
      <c r="A30" s="12" t="s">
        <v>206</v>
      </c>
      <c r="B30" s="253" t="s">
        <v>211</v>
      </c>
      <c r="C30" s="366">
        <v>2137000</v>
      </c>
      <c r="D30" s="395">
        <v>2237000</v>
      </c>
    </row>
    <row r="31" spans="1:4" s="251" customFormat="1" ht="12" customHeight="1">
      <c r="A31" s="12" t="s">
        <v>207</v>
      </c>
      <c r="B31" s="253" t="s">
        <v>212</v>
      </c>
      <c r="C31" s="366">
        <v>0</v>
      </c>
      <c r="D31" s="395">
        <v>0</v>
      </c>
    </row>
    <row r="32" spans="1:4" s="251" customFormat="1" ht="12" customHeight="1">
      <c r="A32" s="12" t="s">
        <v>359</v>
      </c>
      <c r="B32" s="290" t="s">
        <v>360</v>
      </c>
      <c r="C32" s="366">
        <v>9933000</v>
      </c>
      <c r="D32" s="395">
        <v>13933000</v>
      </c>
    </row>
    <row r="33" spans="1:4" s="251" customFormat="1" ht="12" customHeight="1">
      <c r="A33" s="12" t="s">
        <v>208</v>
      </c>
      <c r="B33" s="253" t="s">
        <v>213</v>
      </c>
      <c r="C33" s="366">
        <v>2412000</v>
      </c>
      <c r="D33" s="395">
        <v>2512000</v>
      </c>
    </row>
    <row r="34" spans="1:4" s="251" customFormat="1" ht="12" customHeight="1">
      <c r="A34" s="12" t="s">
        <v>209</v>
      </c>
      <c r="B34" s="253" t="s">
        <v>214</v>
      </c>
      <c r="C34" s="366"/>
      <c r="D34" s="395">
        <v>0</v>
      </c>
    </row>
    <row r="35" spans="1:4" s="251" customFormat="1" ht="12" customHeight="1" thickBot="1">
      <c r="A35" s="14" t="s">
        <v>210</v>
      </c>
      <c r="B35" s="254" t="s">
        <v>215</v>
      </c>
      <c r="C35" s="367">
        <v>63000</v>
      </c>
      <c r="D35" s="396">
        <v>63000</v>
      </c>
    </row>
    <row r="36" spans="1:4" s="251" customFormat="1" ht="12" customHeight="1" thickBot="1">
      <c r="A36" s="18" t="s">
        <v>12</v>
      </c>
      <c r="B36" s="19" t="s">
        <v>356</v>
      </c>
      <c r="C36" s="364">
        <f>SUM(C37:C47)</f>
        <v>31900818</v>
      </c>
      <c r="D36" s="393">
        <v>18022387</v>
      </c>
    </row>
    <row r="37" spans="1:4" s="251" customFormat="1" ht="12" customHeight="1">
      <c r="A37" s="13" t="s">
        <v>56</v>
      </c>
      <c r="B37" s="252" t="s">
        <v>218</v>
      </c>
      <c r="C37" s="365"/>
      <c r="D37" s="394">
        <v>0</v>
      </c>
    </row>
    <row r="38" spans="1:4" s="251" customFormat="1" ht="12" customHeight="1">
      <c r="A38" s="12" t="s">
        <v>57</v>
      </c>
      <c r="B38" s="253" t="s">
        <v>219</v>
      </c>
      <c r="C38" s="366">
        <v>1577000</v>
      </c>
      <c r="D38" s="395">
        <v>1871819</v>
      </c>
    </row>
    <row r="39" spans="1:4" s="251" customFormat="1" ht="12" customHeight="1">
      <c r="A39" s="12" t="s">
        <v>58</v>
      </c>
      <c r="B39" s="253" t="s">
        <v>220</v>
      </c>
      <c r="C39" s="366"/>
      <c r="D39" s="395">
        <v>49152</v>
      </c>
    </row>
    <row r="40" spans="1:4" s="251" customFormat="1" ht="12" customHeight="1">
      <c r="A40" s="12" t="s">
        <v>114</v>
      </c>
      <c r="B40" s="253" t="s">
        <v>221</v>
      </c>
      <c r="C40" s="366">
        <v>767000</v>
      </c>
      <c r="D40" s="395">
        <v>4533000</v>
      </c>
    </row>
    <row r="41" spans="1:4" s="251" customFormat="1" ht="12" customHeight="1">
      <c r="A41" s="12" t="s">
        <v>115</v>
      </c>
      <c r="B41" s="253" t="s">
        <v>222</v>
      </c>
      <c r="C41" s="366">
        <v>2800000</v>
      </c>
      <c r="D41" s="395">
        <v>0</v>
      </c>
    </row>
    <row r="42" spans="1:4" s="251" customFormat="1" ht="12" customHeight="1">
      <c r="A42" s="12" t="s">
        <v>116</v>
      </c>
      <c r="B42" s="253" t="s">
        <v>223</v>
      </c>
      <c r="C42" s="366">
        <v>1366000</v>
      </c>
      <c r="D42" s="395">
        <v>1601000</v>
      </c>
    </row>
    <row r="43" spans="1:4" s="251" customFormat="1" ht="12" customHeight="1">
      <c r="A43" s="12" t="s">
        <v>117</v>
      </c>
      <c r="B43" s="253" t="s">
        <v>224</v>
      </c>
      <c r="C43" s="366"/>
      <c r="D43" s="395">
        <v>0</v>
      </c>
    </row>
    <row r="44" spans="1:4" s="251" customFormat="1" ht="12" customHeight="1">
      <c r="A44" s="12" t="s">
        <v>118</v>
      </c>
      <c r="B44" s="253" t="s">
        <v>225</v>
      </c>
      <c r="C44" s="366">
        <v>1326</v>
      </c>
      <c r="D44" s="395">
        <v>1333</v>
      </c>
    </row>
    <row r="45" spans="1:4" s="251" customFormat="1" ht="12" customHeight="1">
      <c r="A45" s="12" t="s">
        <v>216</v>
      </c>
      <c r="B45" s="253" t="s">
        <v>226</v>
      </c>
      <c r="C45" s="370"/>
      <c r="D45" s="399">
        <v>0</v>
      </c>
    </row>
    <row r="46" spans="1:4" s="251" customFormat="1" ht="12" customHeight="1">
      <c r="A46" s="14" t="s">
        <v>217</v>
      </c>
      <c r="B46" s="254" t="s">
        <v>358</v>
      </c>
      <c r="C46" s="371"/>
      <c r="D46" s="400">
        <v>0</v>
      </c>
    </row>
    <row r="47" spans="1:4" s="251" customFormat="1" ht="12" customHeight="1" thickBot="1">
      <c r="A47" s="14" t="s">
        <v>357</v>
      </c>
      <c r="B47" s="161" t="s">
        <v>227</v>
      </c>
      <c r="C47" s="371">
        <v>25389492</v>
      </c>
      <c r="D47" s="400">
        <v>9966083</v>
      </c>
    </row>
    <row r="48" spans="1:4" s="251" customFormat="1" ht="12" customHeight="1" thickBot="1">
      <c r="A48" s="18" t="s">
        <v>13</v>
      </c>
      <c r="B48" s="19" t="s">
        <v>228</v>
      </c>
      <c r="C48" s="364">
        <f>SUM(C49:C53)</f>
        <v>0</v>
      </c>
      <c r="D48" s="393">
        <v>0</v>
      </c>
    </row>
    <row r="49" spans="1:4" s="251" customFormat="1" ht="12" customHeight="1">
      <c r="A49" s="13" t="s">
        <v>59</v>
      </c>
      <c r="B49" s="252" t="s">
        <v>232</v>
      </c>
      <c r="C49" s="372"/>
      <c r="D49" s="401"/>
    </row>
    <row r="50" spans="1:4" s="251" customFormat="1" ht="12" customHeight="1">
      <c r="A50" s="12" t="s">
        <v>60</v>
      </c>
      <c r="B50" s="253" t="s">
        <v>233</v>
      </c>
      <c r="C50" s="370"/>
      <c r="D50" s="399"/>
    </row>
    <row r="51" spans="1:4" s="251" customFormat="1" ht="12" customHeight="1">
      <c r="A51" s="12" t="s">
        <v>229</v>
      </c>
      <c r="B51" s="253" t="s">
        <v>234</v>
      </c>
      <c r="C51" s="370"/>
      <c r="D51" s="399"/>
    </row>
    <row r="52" spans="1:4" s="251" customFormat="1" ht="12" customHeight="1">
      <c r="A52" s="12" t="s">
        <v>230</v>
      </c>
      <c r="B52" s="253" t="s">
        <v>235</v>
      </c>
      <c r="C52" s="370"/>
      <c r="D52" s="399"/>
    </row>
    <row r="53" spans="1:4" s="251" customFormat="1" ht="12" customHeight="1" thickBot="1">
      <c r="A53" s="14" t="s">
        <v>231</v>
      </c>
      <c r="B53" s="161" t="s">
        <v>236</v>
      </c>
      <c r="C53" s="371"/>
      <c r="D53" s="400"/>
    </row>
    <row r="54" spans="1:4" s="251" customFormat="1" ht="12" customHeight="1" thickBot="1">
      <c r="A54" s="18" t="s">
        <v>119</v>
      </c>
      <c r="B54" s="19" t="s">
        <v>237</v>
      </c>
      <c r="C54" s="364">
        <f>SUM(C55:C57)</f>
        <v>0</v>
      </c>
      <c r="D54" s="393">
        <v>1465000</v>
      </c>
    </row>
    <row r="55" spans="1:4" s="251" customFormat="1" ht="12" customHeight="1">
      <c r="A55" s="13" t="s">
        <v>61</v>
      </c>
      <c r="B55" s="252" t="s">
        <v>238</v>
      </c>
      <c r="C55" s="365"/>
      <c r="D55" s="394"/>
    </row>
    <row r="56" spans="1:4" s="251" customFormat="1" ht="12" customHeight="1">
      <c r="A56" s="12" t="s">
        <v>62</v>
      </c>
      <c r="B56" s="253" t="s">
        <v>350</v>
      </c>
      <c r="C56" s="366"/>
      <c r="D56" s="395">
        <v>265000</v>
      </c>
    </row>
    <row r="57" spans="1:4" s="251" customFormat="1" ht="12" customHeight="1">
      <c r="A57" s="12" t="s">
        <v>241</v>
      </c>
      <c r="B57" s="253" t="s">
        <v>239</v>
      </c>
      <c r="C57" s="366"/>
      <c r="D57" s="395">
        <v>1200000</v>
      </c>
    </row>
    <row r="58" spans="1:4" s="251" customFormat="1" ht="12" customHeight="1" thickBot="1">
      <c r="A58" s="14" t="s">
        <v>242</v>
      </c>
      <c r="B58" s="161" t="s">
        <v>240</v>
      </c>
      <c r="C58" s="367"/>
      <c r="D58" s="396"/>
    </row>
    <row r="59" spans="1:4" s="251" customFormat="1" ht="12" customHeight="1" thickBot="1">
      <c r="A59" s="18" t="s">
        <v>15</v>
      </c>
      <c r="B59" s="159" t="s">
        <v>243</v>
      </c>
      <c r="C59" s="364">
        <f>SUM(C60:C62)</f>
        <v>95010664</v>
      </c>
      <c r="D59" s="393">
        <v>68259332</v>
      </c>
    </row>
    <row r="60" spans="1:4" s="251" customFormat="1" ht="12" customHeight="1">
      <c r="A60" s="13" t="s">
        <v>120</v>
      </c>
      <c r="B60" s="252" t="s">
        <v>245</v>
      </c>
      <c r="C60" s="370"/>
      <c r="D60" s="399"/>
    </row>
    <row r="61" spans="1:4" s="251" customFormat="1" ht="12" customHeight="1">
      <c r="A61" s="12" t="s">
        <v>121</v>
      </c>
      <c r="B61" s="253" t="s">
        <v>351</v>
      </c>
      <c r="C61" s="370"/>
      <c r="D61" s="399"/>
    </row>
    <row r="62" spans="1:4" s="251" customFormat="1" ht="12" customHeight="1">
      <c r="A62" s="12" t="s">
        <v>167</v>
      </c>
      <c r="B62" s="253" t="s">
        <v>246</v>
      </c>
      <c r="C62" s="370">
        <v>95010664</v>
      </c>
      <c r="D62" s="399">
        <v>68259332</v>
      </c>
    </row>
    <row r="63" spans="1:4" s="251" customFormat="1" ht="12" customHeight="1" thickBot="1">
      <c r="A63" s="14" t="s">
        <v>244</v>
      </c>
      <c r="B63" s="161" t="s">
        <v>247</v>
      </c>
      <c r="C63" s="370">
        <v>4554695</v>
      </c>
      <c r="D63" s="399"/>
    </row>
    <row r="64" spans="1:4" s="251" customFormat="1" ht="12" customHeight="1" thickBot="1">
      <c r="A64" s="297" t="s">
        <v>401</v>
      </c>
      <c r="B64" s="19" t="s">
        <v>248</v>
      </c>
      <c r="C64" s="368">
        <f>+C7+C14+C21+C28+C36+C48+C54+C59</f>
        <v>202690156</v>
      </c>
      <c r="D64" s="397">
        <v>301211623</v>
      </c>
    </row>
    <row r="65" spans="1:4" s="251" customFormat="1" ht="12" customHeight="1" thickBot="1">
      <c r="A65" s="297"/>
      <c r="B65" s="19"/>
      <c r="C65" s="368"/>
      <c r="D65" s="397"/>
    </row>
    <row r="66" spans="1:4" s="251" customFormat="1" ht="12" customHeight="1" thickBot="1">
      <c r="A66" s="297"/>
      <c r="B66" s="19"/>
      <c r="C66" s="368"/>
      <c r="D66" s="397"/>
    </row>
    <row r="67" spans="1:4" s="251" customFormat="1" ht="12" customHeight="1" thickBot="1">
      <c r="A67" s="282" t="s">
        <v>249</v>
      </c>
      <c r="B67" s="159" t="s">
        <v>250</v>
      </c>
      <c r="C67" s="364">
        <f>SUM(C68:C70)</f>
        <v>0</v>
      </c>
      <c r="D67" s="393">
        <v>12967713</v>
      </c>
    </row>
    <row r="68" spans="1:4" s="251" customFormat="1" ht="12" customHeight="1">
      <c r="A68" s="13" t="s">
        <v>281</v>
      </c>
      <c r="B68" s="252" t="s">
        <v>251</v>
      </c>
      <c r="C68" s="370"/>
      <c r="D68" s="399"/>
    </row>
    <row r="69" spans="1:4" s="251" customFormat="1" ht="12" customHeight="1">
      <c r="A69" s="12" t="s">
        <v>290</v>
      </c>
      <c r="B69" s="253" t="s">
        <v>252</v>
      </c>
      <c r="C69" s="370"/>
      <c r="D69" s="399">
        <v>12967713</v>
      </c>
    </row>
    <row r="70" spans="1:4" s="251" customFormat="1" ht="12" customHeight="1" thickBot="1">
      <c r="A70" s="14" t="s">
        <v>291</v>
      </c>
      <c r="B70" s="291" t="s">
        <v>386</v>
      </c>
      <c r="C70" s="370"/>
      <c r="D70" s="399"/>
    </row>
    <row r="71" spans="1:4" s="251" customFormat="1" ht="12" customHeight="1" thickBot="1">
      <c r="A71" s="282" t="s">
        <v>254</v>
      </c>
      <c r="B71" s="159" t="s">
        <v>255</v>
      </c>
      <c r="C71" s="364">
        <f>SUM(C72:C75)</f>
        <v>0</v>
      </c>
      <c r="D71" s="393">
        <v>0</v>
      </c>
    </row>
    <row r="72" spans="1:4" s="251" customFormat="1" ht="12" customHeight="1">
      <c r="A72" s="13" t="s">
        <v>100</v>
      </c>
      <c r="B72" s="252" t="s">
        <v>256</v>
      </c>
      <c r="C72" s="370"/>
      <c r="D72" s="399"/>
    </row>
    <row r="73" spans="1:4" s="251" customFormat="1" ht="12" customHeight="1">
      <c r="A73" s="12" t="s">
        <v>101</v>
      </c>
      <c r="B73" s="253" t="s">
        <v>257</v>
      </c>
      <c r="C73" s="370"/>
      <c r="D73" s="399"/>
    </row>
    <row r="74" spans="1:4" s="251" customFormat="1" ht="12" customHeight="1">
      <c r="A74" s="12" t="s">
        <v>282</v>
      </c>
      <c r="B74" s="253" t="s">
        <v>258</v>
      </c>
      <c r="C74" s="370"/>
      <c r="D74" s="399"/>
    </row>
    <row r="75" spans="1:4" s="251" customFormat="1" ht="16.5" customHeight="1" thickBot="1">
      <c r="A75" s="302" t="s">
        <v>283</v>
      </c>
      <c r="B75" s="160" t="s">
        <v>259</v>
      </c>
      <c r="C75" s="370"/>
      <c r="D75" s="399"/>
    </row>
    <row r="76" spans="1:4" s="251" customFormat="1" ht="12" customHeight="1" thickBot="1">
      <c r="A76" s="283" t="s">
        <v>260</v>
      </c>
      <c r="B76" s="301" t="s">
        <v>261</v>
      </c>
      <c r="C76" s="373">
        <f>SUM(C77:C78)</f>
        <v>145435844</v>
      </c>
      <c r="D76" s="393">
        <v>145435844</v>
      </c>
    </row>
    <row r="77" spans="1:4" s="251" customFormat="1" ht="12" customHeight="1">
      <c r="A77" s="13" t="s">
        <v>284</v>
      </c>
      <c r="B77" s="252" t="s">
        <v>262</v>
      </c>
      <c r="C77" s="370">
        <v>145435844</v>
      </c>
      <c r="D77" s="399">
        <v>145435844</v>
      </c>
    </row>
    <row r="78" spans="1:4" s="251" customFormat="1" ht="12" customHeight="1" thickBot="1">
      <c r="A78" s="14" t="s">
        <v>285</v>
      </c>
      <c r="B78" s="161" t="s">
        <v>443</v>
      </c>
      <c r="C78" s="370"/>
      <c r="D78" s="399"/>
    </row>
    <row r="79" spans="1:4" s="251" customFormat="1" ht="12" customHeight="1" thickBot="1">
      <c r="A79" s="282" t="s">
        <v>264</v>
      </c>
      <c r="B79" s="159" t="s">
        <v>265</v>
      </c>
      <c r="C79" s="364">
        <f>SUM(C80:C82)</f>
        <v>0</v>
      </c>
      <c r="D79" s="393">
        <v>2580261</v>
      </c>
    </row>
    <row r="80" spans="1:4" s="251" customFormat="1" ht="12" customHeight="1">
      <c r="A80" s="13" t="s">
        <v>286</v>
      </c>
      <c r="B80" s="252" t="s">
        <v>266</v>
      </c>
      <c r="C80" s="370"/>
      <c r="D80" s="399">
        <v>2580261</v>
      </c>
    </row>
    <row r="81" spans="1:4" s="251" customFormat="1" ht="12" customHeight="1">
      <c r="A81" s="12" t="s">
        <v>287</v>
      </c>
      <c r="B81" s="253" t="s">
        <v>267</v>
      </c>
      <c r="C81" s="370"/>
      <c r="D81" s="399"/>
    </row>
    <row r="82" spans="1:4" s="251" customFormat="1" ht="12" customHeight="1" thickBot="1">
      <c r="A82" s="14" t="s">
        <v>288</v>
      </c>
      <c r="B82" s="161" t="s">
        <v>268</v>
      </c>
      <c r="C82" s="370"/>
      <c r="D82" s="399"/>
    </row>
    <row r="83" spans="1:4" s="251" customFormat="1" ht="12" customHeight="1" thickBot="1">
      <c r="A83" s="282" t="s">
        <v>269</v>
      </c>
      <c r="B83" s="159" t="s">
        <v>289</v>
      </c>
      <c r="C83" s="364">
        <f>SUM(C84:C87)</f>
        <v>0</v>
      </c>
      <c r="D83" s="393">
        <v>0</v>
      </c>
    </row>
    <row r="84" spans="1:4" s="251" customFormat="1" ht="12" customHeight="1">
      <c r="A84" s="256" t="s">
        <v>270</v>
      </c>
      <c r="B84" s="252" t="s">
        <v>271</v>
      </c>
      <c r="C84" s="370"/>
      <c r="D84" s="399"/>
    </row>
    <row r="85" spans="1:4" s="251" customFormat="1" ht="12" customHeight="1">
      <c r="A85" s="257" t="s">
        <v>272</v>
      </c>
      <c r="B85" s="253" t="s">
        <v>273</v>
      </c>
      <c r="C85" s="370"/>
      <c r="D85" s="399"/>
    </row>
    <row r="86" spans="1:4" s="251" customFormat="1" ht="12" customHeight="1">
      <c r="A86" s="257" t="s">
        <v>274</v>
      </c>
      <c r="B86" s="253" t="s">
        <v>275</v>
      </c>
      <c r="C86" s="370"/>
      <c r="D86" s="399"/>
    </row>
    <row r="87" spans="1:4" s="251" customFormat="1" ht="12" customHeight="1" thickBot="1">
      <c r="A87" s="258" t="s">
        <v>276</v>
      </c>
      <c r="B87" s="161" t="s">
        <v>277</v>
      </c>
      <c r="C87" s="370"/>
      <c r="D87" s="399"/>
    </row>
    <row r="88" spans="1:4" s="251" customFormat="1" ht="12" customHeight="1" thickBot="1">
      <c r="A88" s="282" t="s">
        <v>278</v>
      </c>
      <c r="B88" s="159" t="s">
        <v>400</v>
      </c>
      <c r="C88" s="374"/>
      <c r="D88" s="402"/>
    </row>
    <row r="89" spans="1:4" s="251" customFormat="1" ht="13.5" customHeight="1" thickBot="1">
      <c r="A89" s="282" t="s">
        <v>280</v>
      </c>
      <c r="B89" s="159" t="s">
        <v>279</v>
      </c>
      <c r="C89" s="374"/>
      <c r="D89" s="402"/>
    </row>
    <row r="90" spans="1:4" s="251" customFormat="1" ht="15.75" customHeight="1" thickBot="1">
      <c r="A90" s="282" t="s">
        <v>292</v>
      </c>
      <c r="B90" s="259" t="s">
        <v>403</v>
      </c>
      <c r="C90" s="368">
        <f>+C67+C71+C76+C79+C83+C89+C88</f>
        <v>145435844</v>
      </c>
      <c r="D90" s="397">
        <v>160983818</v>
      </c>
    </row>
    <row r="91" spans="1:4" s="251" customFormat="1" ht="16.5" customHeight="1" thickBot="1">
      <c r="A91" s="283" t="s">
        <v>402</v>
      </c>
      <c r="B91" s="260" t="s">
        <v>404</v>
      </c>
      <c r="C91" s="368">
        <f>+C64+C90</f>
        <v>348126000</v>
      </c>
      <c r="D91" s="397">
        <v>462195441</v>
      </c>
    </row>
    <row r="92" spans="1:4" s="251" customFormat="1" ht="83.25" customHeight="1">
      <c r="A92" s="3"/>
      <c r="B92" s="4"/>
      <c r="C92" s="171"/>
      <c r="D92" s="171"/>
    </row>
    <row r="93" spans="1:4" ht="16.5" customHeight="1">
      <c r="A93" s="484" t="s">
        <v>34</v>
      </c>
      <c r="B93" s="484"/>
      <c r="C93" s="484"/>
      <c r="D93" s="249"/>
    </row>
    <row r="94" spans="1:4" s="261" customFormat="1" ht="16.5" customHeight="1" thickBot="1">
      <c r="A94" s="485" t="s">
        <v>104</v>
      </c>
      <c r="B94" s="485"/>
      <c r="C94" s="60"/>
      <c r="D94" s="60" t="s">
        <v>452</v>
      </c>
    </row>
    <row r="95" spans="1:4" ht="37.5" customHeight="1" thickBot="1">
      <c r="A95" s="21" t="s">
        <v>51</v>
      </c>
      <c r="B95" s="22" t="s">
        <v>35</v>
      </c>
      <c r="C95" s="28" t="str">
        <f>+C5</f>
        <v>2019. évi előirányzat</v>
      </c>
      <c r="D95" s="28" t="s">
        <v>506</v>
      </c>
    </row>
    <row r="96" spans="1:4" s="250" customFormat="1" ht="12" customHeight="1" thickBot="1">
      <c r="A96" s="25" t="s">
        <v>418</v>
      </c>
      <c r="B96" s="26" t="s">
        <v>419</v>
      </c>
      <c r="C96" s="27" t="s">
        <v>420</v>
      </c>
      <c r="D96" s="27" t="s">
        <v>422</v>
      </c>
    </row>
    <row r="97" spans="1:4" ht="12" customHeight="1" thickBot="1">
      <c r="A97" s="20" t="s">
        <v>8</v>
      </c>
      <c r="B97" s="24" t="s">
        <v>362</v>
      </c>
      <c r="C97" s="163">
        <v>88327600</v>
      </c>
      <c r="D97" s="163">
        <v>123541647</v>
      </c>
    </row>
    <row r="98" spans="1:4" ht="12" customHeight="1">
      <c r="A98" s="15" t="s">
        <v>63</v>
      </c>
      <c r="B98" s="8" t="s">
        <v>36</v>
      </c>
      <c r="C98" s="165">
        <v>51751000</v>
      </c>
      <c r="D98" s="165">
        <v>54182055</v>
      </c>
    </row>
    <row r="99" spans="1:4" ht="12" customHeight="1">
      <c r="A99" s="12" t="s">
        <v>64</v>
      </c>
      <c r="B99" s="6" t="s">
        <v>122</v>
      </c>
      <c r="C99" s="166">
        <v>9125000</v>
      </c>
      <c r="D99" s="166">
        <v>9470631</v>
      </c>
    </row>
    <row r="100" spans="1:4" ht="12" customHeight="1">
      <c r="A100" s="12" t="s">
        <v>65</v>
      </c>
      <c r="B100" s="6" t="s">
        <v>91</v>
      </c>
      <c r="C100" s="168">
        <v>21830000</v>
      </c>
      <c r="D100" s="168">
        <v>50117075</v>
      </c>
    </row>
    <row r="101" spans="1:4" ht="12" customHeight="1">
      <c r="A101" s="12" t="s">
        <v>66</v>
      </c>
      <c r="B101" s="9" t="s">
        <v>123</v>
      </c>
      <c r="C101" s="168">
        <v>1999000</v>
      </c>
      <c r="D101" s="168">
        <v>2065000</v>
      </c>
    </row>
    <row r="102" spans="1:4" ht="12" customHeight="1">
      <c r="A102" s="12" t="s">
        <v>74</v>
      </c>
      <c r="B102" s="17" t="s">
        <v>124</v>
      </c>
      <c r="C102" s="168">
        <v>3622600</v>
      </c>
      <c r="D102" s="168">
        <v>5504074</v>
      </c>
    </row>
    <row r="103" spans="1:4" ht="12" customHeight="1">
      <c r="A103" s="12" t="s">
        <v>67</v>
      </c>
      <c r="B103" s="6" t="s">
        <v>367</v>
      </c>
      <c r="C103" s="168"/>
      <c r="D103" s="168">
        <v>0</v>
      </c>
    </row>
    <row r="104" spans="1:4" ht="12" customHeight="1">
      <c r="A104" s="12" t="s">
        <v>68</v>
      </c>
      <c r="B104" s="63" t="s">
        <v>366</v>
      </c>
      <c r="C104" s="168"/>
      <c r="D104" s="168">
        <v>0</v>
      </c>
    </row>
    <row r="105" spans="1:4" ht="12" customHeight="1">
      <c r="A105" s="12" t="s">
        <v>75</v>
      </c>
      <c r="B105" s="63" t="s">
        <v>365</v>
      </c>
      <c r="C105" s="168"/>
      <c r="D105" s="168">
        <v>0</v>
      </c>
    </row>
    <row r="106" spans="1:4" ht="12" customHeight="1">
      <c r="A106" s="12" t="s">
        <v>76</v>
      </c>
      <c r="B106" s="61" t="s">
        <v>295</v>
      </c>
      <c r="C106" s="168"/>
      <c r="D106" s="168">
        <v>0</v>
      </c>
    </row>
    <row r="107" spans="1:4" ht="12" customHeight="1">
      <c r="A107" s="12" t="s">
        <v>77</v>
      </c>
      <c r="B107" s="62" t="s">
        <v>296</v>
      </c>
      <c r="C107" s="168"/>
      <c r="D107" s="168">
        <v>0</v>
      </c>
    </row>
    <row r="108" spans="1:4" ht="12" customHeight="1">
      <c r="A108" s="12" t="s">
        <v>78</v>
      </c>
      <c r="B108" s="62" t="s">
        <v>297</v>
      </c>
      <c r="C108" s="168"/>
      <c r="D108" s="168">
        <v>0</v>
      </c>
    </row>
    <row r="109" spans="1:4" ht="12" customHeight="1">
      <c r="A109" s="12" t="s">
        <v>80</v>
      </c>
      <c r="B109" s="61" t="s">
        <v>298</v>
      </c>
      <c r="C109" s="168">
        <v>3622600</v>
      </c>
      <c r="D109" s="168">
        <v>5171074</v>
      </c>
    </row>
    <row r="110" spans="1:4" ht="12" customHeight="1">
      <c r="A110" s="12" t="s">
        <v>125</v>
      </c>
      <c r="B110" s="61" t="s">
        <v>299</v>
      </c>
      <c r="C110" s="168"/>
      <c r="D110" s="168">
        <v>0</v>
      </c>
    </row>
    <row r="111" spans="1:4" ht="12" customHeight="1">
      <c r="A111" s="12" t="s">
        <v>293</v>
      </c>
      <c r="B111" s="62" t="s">
        <v>300</v>
      </c>
      <c r="C111" s="168"/>
      <c r="D111" s="168">
        <v>265000</v>
      </c>
    </row>
    <row r="112" spans="1:4" ht="12" customHeight="1">
      <c r="A112" s="11" t="s">
        <v>294</v>
      </c>
      <c r="B112" s="63" t="s">
        <v>301</v>
      </c>
      <c r="C112" s="168"/>
      <c r="D112" s="168">
        <v>0</v>
      </c>
    </row>
    <row r="113" spans="1:4" ht="12" customHeight="1">
      <c r="A113" s="12" t="s">
        <v>363</v>
      </c>
      <c r="B113" s="63" t="s">
        <v>302</v>
      </c>
      <c r="C113" s="168"/>
      <c r="D113" s="168">
        <v>0</v>
      </c>
    </row>
    <row r="114" spans="1:4" ht="12" customHeight="1">
      <c r="A114" s="14" t="s">
        <v>364</v>
      </c>
      <c r="B114" s="63" t="s">
        <v>303</v>
      </c>
      <c r="C114" s="168"/>
      <c r="D114" s="168">
        <v>68000</v>
      </c>
    </row>
    <row r="115" spans="1:4" ht="12" customHeight="1">
      <c r="A115" s="12" t="s">
        <v>368</v>
      </c>
      <c r="B115" s="9" t="s">
        <v>37</v>
      </c>
      <c r="C115" s="166"/>
      <c r="D115" s="166">
        <v>2202812</v>
      </c>
    </row>
    <row r="116" spans="1:4" ht="12" customHeight="1">
      <c r="A116" s="12" t="s">
        <v>369</v>
      </c>
      <c r="B116" s="6" t="s">
        <v>371</v>
      </c>
      <c r="C116" s="166"/>
      <c r="D116" s="166">
        <v>2202812</v>
      </c>
    </row>
    <row r="117" spans="1:4" ht="12" customHeight="1" thickBot="1">
      <c r="A117" s="16" t="s">
        <v>370</v>
      </c>
      <c r="B117" s="295" t="s">
        <v>372</v>
      </c>
      <c r="C117" s="172"/>
      <c r="D117" s="172">
        <v>0</v>
      </c>
    </row>
    <row r="118" spans="1:4" ht="12" customHeight="1" thickBot="1">
      <c r="A118" s="292" t="s">
        <v>9</v>
      </c>
      <c r="B118" s="293" t="s">
        <v>304</v>
      </c>
      <c r="C118" s="294">
        <f>+C119+C121+C123</f>
        <v>214375033</v>
      </c>
      <c r="D118" s="294">
        <v>323740714</v>
      </c>
    </row>
    <row r="119" spans="1:4" ht="12" customHeight="1">
      <c r="A119" s="13" t="s">
        <v>69</v>
      </c>
      <c r="B119" s="6" t="s">
        <v>166</v>
      </c>
      <c r="C119" s="167">
        <v>170775033</v>
      </c>
      <c r="D119" s="167">
        <v>278140714</v>
      </c>
    </row>
    <row r="120" spans="1:4" ht="12" customHeight="1">
      <c r="A120" s="13" t="s">
        <v>70</v>
      </c>
      <c r="B120" s="10" t="s">
        <v>308</v>
      </c>
      <c r="C120" s="167">
        <v>147175033</v>
      </c>
      <c r="D120" s="167">
        <v>254302809</v>
      </c>
    </row>
    <row r="121" spans="1:4" ht="12" customHeight="1">
      <c r="A121" s="13" t="s">
        <v>71</v>
      </c>
      <c r="B121" s="10" t="s">
        <v>126</v>
      </c>
      <c r="C121" s="166">
        <v>43600000</v>
      </c>
      <c r="D121" s="166">
        <v>45600000</v>
      </c>
    </row>
    <row r="122" spans="1:4" ht="12" customHeight="1">
      <c r="A122" s="13" t="s">
        <v>72</v>
      </c>
      <c r="B122" s="10" t="s">
        <v>309</v>
      </c>
      <c r="C122" s="157">
        <v>24000000</v>
      </c>
      <c r="D122" s="157"/>
    </row>
    <row r="123" spans="1:4" ht="12" customHeight="1">
      <c r="A123" s="13" t="s">
        <v>73</v>
      </c>
      <c r="B123" s="161" t="s">
        <v>168</v>
      </c>
      <c r="C123" s="157"/>
      <c r="D123" s="157">
        <v>0</v>
      </c>
    </row>
    <row r="124" spans="1:4" ht="12" customHeight="1">
      <c r="A124" s="13" t="s">
        <v>79</v>
      </c>
      <c r="B124" s="160" t="s">
        <v>352</v>
      </c>
      <c r="C124" s="157"/>
      <c r="D124" s="157"/>
    </row>
    <row r="125" spans="1:4" ht="12" customHeight="1">
      <c r="A125" s="13" t="s">
        <v>81</v>
      </c>
      <c r="B125" s="248" t="s">
        <v>314</v>
      </c>
      <c r="C125" s="157"/>
      <c r="D125" s="157"/>
    </row>
    <row r="126" spans="1:4" ht="15.75">
      <c r="A126" s="13" t="s">
        <v>127</v>
      </c>
      <c r="B126" s="62" t="s">
        <v>297</v>
      </c>
      <c r="C126" s="157"/>
      <c r="D126" s="157"/>
    </row>
    <row r="127" spans="1:4" ht="12" customHeight="1">
      <c r="A127" s="13" t="s">
        <v>128</v>
      </c>
      <c r="B127" s="62" t="s">
        <v>313</v>
      </c>
      <c r="C127" s="157"/>
      <c r="D127" s="157"/>
    </row>
    <row r="128" spans="1:4" ht="12" customHeight="1">
      <c r="A128" s="13" t="s">
        <v>129</v>
      </c>
      <c r="B128" s="62" t="s">
        <v>312</v>
      </c>
      <c r="C128" s="157"/>
      <c r="D128" s="157"/>
    </row>
    <row r="129" spans="1:4" ht="12" customHeight="1">
      <c r="A129" s="13" t="s">
        <v>305</v>
      </c>
      <c r="B129" s="62" t="s">
        <v>300</v>
      </c>
      <c r="C129" s="157"/>
      <c r="D129" s="157"/>
    </row>
    <row r="130" spans="1:4" ht="12" customHeight="1">
      <c r="A130" s="13" t="s">
        <v>306</v>
      </c>
      <c r="B130" s="62" t="s">
        <v>311</v>
      </c>
      <c r="C130" s="157"/>
      <c r="D130" s="157"/>
    </row>
    <row r="131" spans="1:4" ht="16.5" thickBot="1">
      <c r="A131" s="11" t="s">
        <v>307</v>
      </c>
      <c r="B131" s="62" t="s">
        <v>310</v>
      </c>
      <c r="C131" s="158"/>
      <c r="D131" s="158"/>
    </row>
    <row r="132" spans="1:4" ht="12" customHeight="1" thickBot="1">
      <c r="A132" s="18" t="s">
        <v>10</v>
      </c>
      <c r="B132" s="54" t="s">
        <v>373</v>
      </c>
      <c r="C132" s="164">
        <f>+C97+C118</f>
        <v>302702633</v>
      </c>
      <c r="D132" s="164">
        <v>447282361</v>
      </c>
    </row>
    <row r="133" spans="1:4" ht="12" customHeight="1" thickBot="1">
      <c r="A133" s="18" t="s">
        <v>11</v>
      </c>
      <c r="B133" s="54" t="s">
        <v>374</v>
      </c>
      <c r="C133" s="164">
        <f>+C134+C135+C136</f>
        <v>0</v>
      </c>
      <c r="D133" s="164">
        <v>12967713</v>
      </c>
    </row>
    <row r="134" spans="1:4" ht="12" customHeight="1">
      <c r="A134" s="13" t="s">
        <v>205</v>
      </c>
      <c r="B134" s="10" t="s">
        <v>381</v>
      </c>
      <c r="C134" s="157"/>
      <c r="D134" s="157"/>
    </row>
    <row r="135" spans="1:4" ht="12" customHeight="1">
      <c r="A135" s="13" t="s">
        <v>208</v>
      </c>
      <c r="B135" s="10" t="s">
        <v>382</v>
      </c>
      <c r="C135" s="157"/>
      <c r="D135" s="157">
        <v>12967713</v>
      </c>
    </row>
    <row r="136" spans="1:4" ht="12" customHeight="1" thickBot="1">
      <c r="A136" s="11" t="s">
        <v>209</v>
      </c>
      <c r="B136" s="10" t="s">
        <v>383</v>
      </c>
      <c r="C136" s="157"/>
      <c r="D136" s="157"/>
    </row>
    <row r="137" spans="1:4" ht="12" customHeight="1" thickBot="1">
      <c r="A137" s="18" t="s">
        <v>12</v>
      </c>
      <c r="B137" s="54" t="s">
        <v>375</v>
      </c>
      <c r="C137" s="164">
        <f>SUM(C138:C143)</f>
        <v>0</v>
      </c>
      <c r="D137" s="164">
        <v>0</v>
      </c>
    </row>
    <row r="138" spans="1:4" ht="12" customHeight="1">
      <c r="A138" s="13" t="s">
        <v>56</v>
      </c>
      <c r="B138" s="7" t="s">
        <v>384</v>
      </c>
      <c r="C138" s="157"/>
      <c r="D138" s="157"/>
    </row>
    <row r="139" spans="1:4" ht="12" customHeight="1">
      <c r="A139" s="13" t="s">
        <v>57</v>
      </c>
      <c r="B139" s="7" t="s">
        <v>376</v>
      </c>
      <c r="C139" s="157"/>
      <c r="D139" s="157"/>
    </row>
    <row r="140" spans="1:4" ht="12" customHeight="1">
      <c r="A140" s="13" t="s">
        <v>58</v>
      </c>
      <c r="B140" s="7" t="s">
        <v>377</v>
      </c>
      <c r="C140" s="157"/>
      <c r="D140" s="157"/>
    </row>
    <row r="141" spans="1:4" ht="12" customHeight="1">
      <c r="A141" s="13" t="s">
        <v>114</v>
      </c>
      <c r="B141" s="7" t="s">
        <v>378</v>
      </c>
      <c r="C141" s="157"/>
      <c r="D141" s="157"/>
    </row>
    <row r="142" spans="1:4" ht="12" customHeight="1">
      <c r="A142" s="13" t="s">
        <v>115</v>
      </c>
      <c r="B142" s="7" t="s">
        <v>379</v>
      </c>
      <c r="C142" s="157"/>
      <c r="D142" s="157"/>
    </row>
    <row r="143" spans="1:4" ht="12" customHeight="1" thickBot="1">
      <c r="A143" s="11" t="s">
        <v>116</v>
      </c>
      <c r="B143" s="7" t="s">
        <v>380</v>
      </c>
      <c r="C143" s="157"/>
      <c r="D143" s="157"/>
    </row>
    <row r="144" spans="1:4" ht="12" customHeight="1" thickBot="1">
      <c r="A144" s="18" t="s">
        <v>13</v>
      </c>
      <c r="B144" s="54" t="s">
        <v>388</v>
      </c>
      <c r="C144" s="170">
        <f>+C145+C146+C147+C148</f>
        <v>45423367</v>
      </c>
      <c r="D144" s="170">
        <v>1945367</v>
      </c>
    </row>
    <row r="145" spans="1:4" ht="12" customHeight="1">
      <c r="A145" s="13" t="s">
        <v>59</v>
      </c>
      <c r="B145" s="7" t="s">
        <v>315</v>
      </c>
      <c r="C145" s="157"/>
      <c r="D145" s="157"/>
    </row>
    <row r="146" spans="1:4" ht="12" customHeight="1">
      <c r="A146" s="13" t="s">
        <v>60</v>
      </c>
      <c r="B146" s="7" t="s">
        <v>316</v>
      </c>
      <c r="C146" s="157">
        <v>1945367</v>
      </c>
      <c r="D146" s="157">
        <v>1945367</v>
      </c>
    </row>
    <row r="147" spans="1:4" ht="12" customHeight="1">
      <c r="A147" s="13" t="s">
        <v>229</v>
      </c>
      <c r="B147" s="7" t="s">
        <v>398</v>
      </c>
      <c r="C147" s="157">
        <v>43478000</v>
      </c>
      <c r="D147" s="157"/>
    </row>
    <row r="148" spans="1:4" ht="12" customHeight="1" thickBot="1">
      <c r="A148" s="11" t="s">
        <v>230</v>
      </c>
      <c r="B148" s="5" t="s">
        <v>335</v>
      </c>
      <c r="C148" s="157"/>
      <c r="D148" s="157"/>
    </row>
    <row r="149" spans="1:4" ht="12" customHeight="1" thickBot="1">
      <c r="A149" s="18" t="s">
        <v>14</v>
      </c>
      <c r="B149" s="54" t="s">
        <v>390</v>
      </c>
      <c r="C149" s="173">
        <f>SUM(C150:C154)</f>
        <v>0</v>
      </c>
      <c r="D149" s="173">
        <v>0</v>
      </c>
    </row>
    <row r="150" spans="1:4" ht="12" customHeight="1">
      <c r="A150" s="13" t="s">
        <v>61</v>
      </c>
      <c r="B150" s="7" t="s">
        <v>385</v>
      </c>
      <c r="C150" s="157"/>
      <c r="D150" s="157"/>
    </row>
    <row r="151" spans="1:4" ht="12" customHeight="1">
      <c r="A151" s="13" t="s">
        <v>62</v>
      </c>
      <c r="B151" s="7" t="s">
        <v>392</v>
      </c>
      <c r="C151" s="157"/>
      <c r="D151" s="412"/>
    </row>
    <row r="152" spans="1:4" ht="12" customHeight="1">
      <c r="A152" s="13" t="s">
        <v>241</v>
      </c>
      <c r="B152" s="7" t="s">
        <v>387</v>
      </c>
      <c r="C152" s="157"/>
      <c r="D152" s="412"/>
    </row>
    <row r="153" spans="1:4" ht="12" customHeight="1">
      <c r="A153" s="13" t="s">
        <v>242</v>
      </c>
      <c r="B153" s="7" t="s">
        <v>393</v>
      </c>
      <c r="C153" s="157"/>
      <c r="D153" s="412"/>
    </row>
    <row r="154" spans="1:4" ht="12" customHeight="1" thickBot="1">
      <c r="A154" s="13" t="s">
        <v>391</v>
      </c>
      <c r="B154" s="7" t="s">
        <v>394</v>
      </c>
      <c r="C154" s="157"/>
      <c r="D154" s="412"/>
    </row>
    <row r="155" spans="1:4" ht="12" customHeight="1" thickBot="1">
      <c r="A155" s="18" t="s">
        <v>15</v>
      </c>
      <c r="B155" s="54" t="s">
        <v>395</v>
      </c>
      <c r="C155" s="296"/>
      <c r="D155" s="296"/>
    </row>
    <row r="156" spans="1:4" ht="12" customHeight="1" thickBot="1">
      <c r="A156" s="18" t="s">
        <v>16</v>
      </c>
      <c r="B156" s="54" t="s">
        <v>396</v>
      </c>
      <c r="C156" s="296"/>
      <c r="D156" s="296"/>
    </row>
    <row r="157" spans="1:9" ht="15" customHeight="1" thickBot="1">
      <c r="A157" s="18" t="s">
        <v>17</v>
      </c>
      <c r="B157" s="54" t="s">
        <v>398</v>
      </c>
      <c r="C157" s="262">
        <f>+C133+C137+C144+C149+C155+C156</f>
        <v>45423367</v>
      </c>
      <c r="D157" s="415">
        <f>+D133+D137+D144+D149+D155+D156</f>
        <v>14913080</v>
      </c>
      <c r="F157" s="263"/>
      <c r="G157" s="264"/>
      <c r="H157" s="264"/>
      <c r="I157" s="264"/>
    </row>
    <row r="158" spans="1:4" s="251" customFormat="1" ht="12.75" customHeight="1" thickBot="1">
      <c r="A158" s="162" t="s">
        <v>18</v>
      </c>
      <c r="B158" s="228" t="s">
        <v>397</v>
      </c>
      <c r="C158" s="262">
        <v>348126000</v>
      </c>
      <c r="D158" s="415">
        <f>+D132+D157</f>
        <v>462195441</v>
      </c>
    </row>
    <row r="159" ht="7.5" customHeight="1"/>
    <row r="160" spans="1:4" ht="15.75">
      <c r="A160" s="486" t="s">
        <v>317</v>
      </c>
      <c r="B160" s="486"/>
      <c r="C160" s="486"/>
      <c r="D160" s="249"/>
    </row>
    <row r="161" spans="1:4" ht="15" customHeight="1" thickBot="1">
      <c r="A161" s="483" t="s">
        <v>105</v>
      </c>
      <c r="B161" s="483"/>
      <c r="C161" s="174"/>
      <c r="D161" s="174" t="s">
        <v>452</v>
      </c>
    </row>
    <row r="162" spans="1:4" ht="13.5" customHeight="1" thickBot="1">
      <c r="A162" s="18">
        <v>1</v>
      </c>
      <c r="B162" s="23" t="s">
        <v>399</v>
      </c>
      <c r="C162" s="164">
        <f>+C64-C132</f>
        <v>-100012477</v>
      </c>
      <c r="D162" s="164">
        <f>+D64-D132</f>
        <v>-146070738</v>
      </c>
    </row>
    <row r="163" spans="1:4" ht="27.75" customHeight="1" thickBot="1">
      <c r="A163" s="18" t="s">
        <v>9</v>
      </c>
      <c r="B163" s="23" t="s">
        <v>405</v>
      </c>
      <c r="C163" s="164">
        <f>+C90-C157</f>
        <v>100012477</v>
      </c>
      <c r="D163" s="164">
        <f>+D90-D157</f>
        <v>146070738</v>
      </c>
    </row>
  </sheetData>
  <sheetProtection/>
  <mergeCells count="6">
    <mergeCell ref="A160:C160"/>
    <mergeCell ref="A161:B161"/>
    <mergeCell ref="A1:C1"/>
    <mergeCell ref="A4:B4"/>
    <mergeCell ref="A93:C93"/>
    <mergeCell ref="A94:B9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4" r:id="rId1"/>
  <headerFooter alignWithMargins="0">
    <oddHeader>&amp;C&amp;"Times New Roman CE,Félkövér"&amp;12
Harc Község Önkormányzata
2019. ÉVI KÖLTSÉGVETÉS
KÖTELEZŐ FELADATAINAK MÉRLEGE &amp;R&amp;"Times New Roman CE,Félkövér dőlt"&amp;11 1.2. melléklet a 9/2019. (IX.30.) önkormányzati rendelethez</oddHeader>
  </headerFooter>
  <rowBreaks count="2" manualBreakCount="2">
    <brk id="66" max="2" man="1"/>
    <brk id="92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zoomScaleNormal="115" zoomScaleSheetLayoutView="100" workbookViewId="0" topLeftCell="A7">
      <selection activeCell="B25" sqref="B25"/>
    </sheetView>
  </sheetViews>
  <sheetFormatPr defaultColWidth="9.00390625" defaultRowHeight="12.75"/>
  <cols>
    <col min="1" max="1" width="6.875" style="37" customWidth="1"/>
    <col min="2" max="2" width="45.125" style="113" customWidth="1"/>
    <col min="3" max="3" width="14.375" style="37" bestFit="1" customWidth="1"/>
    <col min="4" max="4" width="14.50390625" style="37" customWidth="1"/>
    <col min="5" max="5" width="44.00390625" style="37" customWidth="1"/>
    <col min="6" max="7" width="14.375" style="37" bestFit="1" customWidth="1"/>
    <col min="8" max="8" width="4.875" style="37" customWidth="1"/>
    <col min="9" max="16384" width="9.375" style="37" customWidth="1"/>
  </cols>
  <sheetData>
    <row r="1" spans="2:8" ht="39.75" customHeight="1">
      <c r="B1" s="186" t="s">
        <v>108</v>
      </c>
      <c r="C1" s="187"/>
      <c r="D1" s="187"/>
      <c r="E1" s="187"/>
      <c r="F1" s="187"/>
      <c r="G1" s="187"/>
      <c r="H1" s="489" t="s">
        <v>527</v>
      </c>
    </row>
    <row r="2" spans="6:8" ht="14.25" thickBot="1">
      <c r="F2" s="188"/>
      <c r="G2" s="188" t="s">
        <v>452</v>
      </c>
      <c r="H2" s="489"/>
    </row>
    <row r="3" spans="1:8" ht="18" customHeight="1" thickBot="1">
      <c r="A3" s="487" t="s">
        <v>51</v>
      </c>
      <c r="B3" s="189" t="s">
        <v>43</v>
      </c>
      <c r="C3" s="190"/>
      <c r="D3" s="190"/>
      <c r="E3" s="189" t="s">
        <v>44</v>
      </c>
      <c r="F3" s="191"/>
      <c r="G3" s="191"/>
      <c r="H3" s="489"/>
    </row>
    <row r="4" spans="1:8" s="192" customFormat="1" ht="35.25" customHeight="1" thickBot="1">
      <c r="A4" s="488"/>
      <c r="B4" s="114" t="s">
        <v>46</v>
      </c>
      <c r="C4" s="115" t="s">
        <v>498</v>
      </c>
      <c r="D4" s="115" t="s">
        <v>503</v>
      </c>
      <c r="E4" s="114" t="s">
        <v>46</v>
      </c>
      <c r="F4" s="36" t="str">
        <f>+C4</f>
        <v>2019. évi előirányzat</v>
      </c>
      <c r="G4" s="36" t="str">
        <f>+D4</f>
        <v>2019. évi módosított
előirányzat</v>
      </c>
      <c r="H4" s="489"/>
    </row>
    <row r="5" spans="1:8" s="197" customFormat="1" ht="12" customHeight="1" thickBot="1">
      <c r="A5" s="193" t="s">
        <v>418</v>
      </c>
      <c r="B5" s="194" t="s">
        <v>419</v>
      </c>
      <c r="C5" s="195" t="s">
        <v>420</v>
      </c>
      <c r="D5" s="195" t="s">
        <v>420</v>
      </c>
      <c r="E5" s="194" t="s">
        <v>422</v>
      </c>
      <c r="F5" s="196" t="s">
        <v>421</v>
      </c>
      <c r="G5" s="196" t="s">
        <v>421</v>
      </c>
      <c r="H5" s="489"/>
    </row>
    <row r="6" spans="1:8" ht="12.75" customHeight="1">
      <c r="A6" s="198" t="s">
        <v>8</v>
      </c>
      <c r="B6" s="199" t="s">
        <v>318</v>
      </c>
      <c r="C6" s="175">
        <v>55068674</v>
      </c>
      <c r="D6" s="175">
        <v>64806976</v>
      </c>
      <c r="E6" s="199" t="s">
        <v>47</v>
      </c>
      <c r="F6" s="181">
        <v>51760000</v>
      </c>
      <c r="G6" s="181">
        <v>54182055</v>
      </c>
      <c r="H6" s="489"/>
    </row>
    <row r="7" spans="1:8" ht="22.5">
      <c r="A7" s="200" t="s">
        <v>9</v>
      </c>
      <c r="B7" s="201" t="s">
        <v>319</v>
      </c>
      <c r="C7" s="176">
        <v>6165000</v>
      </c>
      <c r="D7" s="176">
        <v>7029157</v>
      </c>
      <c r="E7" s="201" t="s">
        <v>122</v>
      </c>
      <c r="F7" s="182">
        <v>9125000</v>
      </c>
      <c r="G7" s="182">
        <v>9470631</v>
      </c>
      <c r="H7" s="489"/>
    </row>
    <row r="8" spans="1:8" ht="12.75" customHeight="1">
      <c r="A8" s="200" t="s">
        <v>10</v>
      </c>
      <c r="B8" s="201" t="s">
        <v>340</v>
      </c>
      <c r="C8" s="176">
        <v>0</v>
      </c>
      <c r="D8" s="176">
        <v>0</v>
      </c>
      <c r="E8" s="201" t="s">
        <v>171</v>
      </c>
      <c r="F8" s="182">
        <v>21821000</v>
      </c>
      <c r="G8" s="182">
        <v>50117075</v>
      </c>
      <c r="H8" s="489"/>
    </row>
    <row r="9" spans="1:8" ht="12.75" customHeight="1">
      <c r="A9" s="200" t="s">
        <v>11</v>
      </c>
      <c r="B9" s="201" t="s">
        <v>113</v>
      </c>
      <c r="C9" s="176">
        <v>14545000</v>
      </c>
      <c r="D9" s="176">
        <v>18745000</v>
      </c>
      <c r="E9" s="201" t="s">
        <v>123</v>
      </c>
      <c r="F9" s="182">
        <v>1999000</v>
      </c>
      <c r="G9" s="182">
        <v>2065000</v>
      </c>
      <c r="H9" s="489"/>
    </row>
    <row r="10" spans="1:8" ht="12.75" customHeight="1">
      <c r="A10" s="200" t="s">
        <v>12</v>
      </c>
      <c r="B10" s="202" t="s">
        <v>345</v>
      </c>
      <c r="C10" s="176">
        <v>16174150</v>
      </c>
      <c r="D10" s="176">
        <v>18022387</v>
      </c>
      <c r="E10" s="201" t="s">
        <v>124</v>
      </c>
      <c r="F10" s="182">
        <v>3622600</v>
      </c>
      <c r="G10" s="182">
        <v>5504074</v>
      </c>
      <c r="H10" s="489"/>
    </row>
    <row r="11" spans="1:8" ht="12.75" customHeight="1">
      <c r="A11" s="200" t="s">
        <v>13</v>
      </c>
      <c r="B11" s="201" t="s">
        <v>320</v>
      </c>
      <c r="C11" s="177">
        <v>1000000</v>
      </c>
      <c r="D11" s="177">
        <v>1465000</v>
      </c>
      <c r="E11" s="201" t="s">
        <v>37</v>
      </c>
      <c r="F11" s="182">
        <v>0</v>
      </c>
      <c r="G11" s="182">
        <v>2202812</v>
      </c>
      <c r="H11" s="489"/>
    </row>
    <row r="12" spans="1:8" ht="12.75" customHeight="1">
      <c r="A12" s="200" t="s">
        <v>14</v>
      </c>
      <c r="B12" s="201" t="s">
        <v>406</v>
      </c>
      <c r="C12" s="176"/>
      <c r="D12" s="176"/>
      <c r="E12" s="32"/>
      <c r="F12" s="182"/>
      <c r="G12" s="182"/>
      <c r="H12" s="489"/>
    </row>
    <row r="13" spans="1:8" ht="12.75" customHeight="1">
      <c r="A13" s="200" t="s">
        <v>15</v>
      </c>
      <c r="B13" s="32"/>
      <c r="C13" s="176"/>
      <c r="D13" s="176"/>
      <c r="E13" s="32"/>
      <c r="F13" s="182"/>
      <c r="G13" s="182"/>
      <c r="H13" s="489"/>
    </row>
    <row r="14" spans="1:8" ht="12.75" customHeight="1">
      <c r="A14" s="200" t="s">
        <v>16</v>
      </c>
      <c r="B14" s="265"/>
      <c r="C14" s="177"/>
      <c r="D14" s="177"/>
      <c r="E14" s="32"/>
      <c r="F14" s="182"/>
      <c r="G14" s="182"/>
      <c r="H14" s="489"/>
    </row>
    <row r="15" spans="1:8" ht="12.75" customHeight="1">
      <c r="A15" s="200" t="s">
        <v>17</v>
      </c>
      <c r="B15" s="32"/>
      <c r="C15" s="176"/>
      <c r="D15" s="176"/>
      <c r="E15" s="32"/>
      <c r="F15" s="182"/>
      <c r="G15" s="182"/>
      <c r="H15" s="489"/>
    </row>
    <row r="16" spans="1:8" ht="12.75" customHeight="1">
      <c r="A16" s="200" t="s">
        <v>18</v>
      </c>
      <c r="B16" s="32"/>
      <c r="C16" s="176"/>
      <c r="D16" s="176"/>
      <c r="E16" s="32"/>
      <c r="F16" s="182"/>
      <c r="G16" s="182"/>
      <c r="H16" s="489"/>
    </row>
    <row r="17" spans="1:8" ht="12.75" customHeight="1" thickBot="1">
      <c r="A17" s="200" t="s">
        <v>19</v>
      </c>
      <c r="B17" s="38"/>
      <c r="C17" s="178"/>
      <c r="D17" s="178"/>
      <c r="E17" s="32"/>
      <c r="F17" s="183"/>
      <c r="G17" s="183"/>
      <c r="H17" s="489"/>
    </row>
    <row r="18" spans="1:8" ht="15.75" customHeight="1" thickBot="1">
      <c r="A18" s="203" t="s">
        <v>20</v>
      </c>
      <c r="B18" s="55" t="s">
        <v>407</v>
      </c>
      <c r="C18" s="179">
        <f>SUM(C6:C17)</f>
        <v>92952824</v>
      </c>
      <c r="D18" s="179">
        <f>SUM(D6:D17)</f>
        <v>110068520</v>
      </c>
      <c r="E18" s="55" t="s">
        <v>326</v>
      </c>
      <c r="F18" s="184">
        <f>SUM(F6:F17)</f>
        <v>88327600</v>
      </c>
      <c r="G18" s="184">
        <f>SUM(G6:G17)</f>
        <v>123541647</v>
      </c>
      <c r="H18" s="489"/>
    </row>
    <row r="19" spans="1:8" ht="12.75" customHeight="1">
      <c r="A19" s="204" t="s">
        <v>21</v>
      </c>
      <c r="B19" s="205" t="s">
        <v>323</v>
      </c>
      <c r="C19" s="298">
        <v>145435844</v>
      </c>
      <c r="D19" s="298">
        <v>145435844</v>
      </c>
      <c r="E19" s="206" t="s">
        <v>130</v>
      </c>
      <c r="F19" s="185"/>
      <c r="G19" s="185"/>
      <c r="H19" s="489"/>
    </row>
    <row r="20" spans="1:8" ht="12.75" customHeight="1">
      <c r="A20" s="207" t="s">
        <v>22</v>
      </c>
      <c r="B20" s="206" t="s">
        <v>164</v>
      </c>
      <c r="C20" s="44">
        <v>145435844</v>
      </c>
      <c r="D20" s="44">
        <v>145435844</v>
      </c>
      <c r="E20" s="206" t="s">
        <v>325</v>
      </c>
      <c r="F20" s="45">
        <v>0</v>
      </c>
      <c r="G20" s="45">
        <v>12967713</v>
      </c>
      <c r="H20" s="489"/>
    </row>
    <row r="21" spans="1:8" ht="12.75" customHeight="1">
      <c r="A21" s="207" t="s">
        <v>23</v>
      </c>
      <c r="B21" s="206" t="s">
        <v>165</v>
      </c>
      <c r="C21" s="44"/>
      <c r="D21" s="44"/>
      <c r="E21" s="206" t="s">
        <v>106</v>
      </c>
      <c r="F21" s="45"/>
      <c r="G21" s="45"/>
      <c r="H21" s="489"/>
    </row>
    <row r="22" spans="1:8" ht="12.75" customHeight="1">
      <c r="A22" s="207" t="s">
        <v>24</v>
      </c>
      <c r="B22" s="206" t="s">
        <v>169</v>
      </c>
      <c r="C22" s="44"/>
      <c r="D22" s="44"/>
      <c r="E22" s="206" t="s">
        <v>107</v>
      </c>
      <c r="F22" s="45"/>
      <c r="G22" s="45"/>
      <c r="H22" s="489"/>
    </row>
    <row r="23" spans="1:8" ht="12.75" customHeight="1">
      <c r="A23" s="207" t="s">
        <v>25</v>
      </c>
      <c r="B23" s="206" t="s">
        <v>170</v>
      </c>
      <c r="C23" s="44"/>
      <c r="D23" s="44"/>
      <c r="E23" s="205" t="s">
        <v>172</v>
      </c>
      <c r="F23" s="45"/>
      <c r="G23" s="45"/>
      <c r="H23" s="489"/>
    </row>
    <row r="24" spans="1:8" ht="12.75" customHeight="1">
      <c r="A24" s="207" t="s">
        <v>26</v>
      </c>
      <c r="B24" s="206" t="s">
        <v>324</v>
      </c>
      <c r="C24" s="208">
        <v>0</v>
      </c>
      <c r="D24" s="208">
        <v>12967713</v>
      </c>
      <c r="E24" s="206" t="s">
        <v>131</v>
      </c>
      <c r="F24" s="45"/>
      <c r="G24" s="45"/>
      <c r="H24" s="489"/>
    </row>
    <row r="25" spans="1:8" ht="12.75" customHeight="1">
      <c r="A25" s="204" t="s">
        <v>27</v>
      </c>
      <c r="B25" s="205" t="s">
        <v>321</v>
      </c>
      <c r="C25" s="180">
        <v>0</v>
      </c>
      <c r="D25" s="180">
        <v>12967713</v>
      </c>
      <c r="E25" s="199" t="s">
        <v>389</v>
      </c>
      <c r="F25" s="185"/>
      <c r="G25" s="185"/>
      <c r="H25" s="489"/>
    </row>
    <row r="26" spans="1:8" ht="12.75" customHeight="1">
      <c r="A26" s="207" t="s">
        <v>28</v>
      </c>
      <c r="B26" s="206" t="s">
        <v>322</v>
      </c>
      <c r="C26" s="44"/>
      <c r="D26" s="44"/>
      <c r="E26" s="201" t="s">
        <v>395</v>
      </c>
      <c r="F26" s="45"/>
      <c r="G26" s="45"/>
      <c r="H26" s="489"/>
    </row>
    <row r="27" spans="1:8" ht="12.75" customHeight="1">
      <c r="A27" s="200" t="s">
        <v>29</v>
      </c>
      <c r="B27" s="205" t="s">
        <v>507</v>
      </c>
      <c r="C27" s="44">
        <v>0</v>
      </c>
      <c r="D27" s="44">
        <v>2580261</v>
      </c>
      <c r="E27" s="201" t="s">
        <v>500</v>
      </c>
      <c r="F27" s="45"/>
      <c r="G27" s="45"/>
      <c r="H27" s="489"/>
    </row>
    <row r="28" spans="1:8" ht="12.75" customHeight="1" thickBot="1">
      <c r="A28" s="240" t="s">
        <v>30</v>
      </c>
      <c r="B28" s="205"/>
      <c r="C28" s="180"/>
      <c r="D28" s="180"/>
      <c r="E28" s="267" t="s">
        <v>451</v>
      </c>
      <c r="F28" s="185">
        <v>1945367</v>
      </c>
      <c r="G28" s="185">
        <v>1945367</v>
      </c>
      <c r="H28" s="489"/>
    </row>
    <row r="29" spans="1:8" ht="21.75" thickBot="1">
      <c r="A29" s="203" t="s">
        <v>31</v>
      </c>
      <c r="B29" s="55" t="s">
        <v>408</v>
      </c>
      <c r="C29" s="179">
        <f>+C19+C24+C27+C28</f>
        <v>145435844</v>
      </c>
      <c r="D29" s="179">
        <f>+D19+D24+D27+D28</f>
        <v>160983818</v>
      </c>
      <c r="E29" s="55" t="s">
        <v>410</v>
      </c>
      <c r="F29" s="184">
        <f>SUM(F19:F28)</f>
        <v>1945367</v>
      </c>
      <c r="G29" s="184">
        <f>SUM(G19:G28)</f>
        <v>14913080</v>
      </c>
      <c r="H29" s="489"/>
    </row>
    <row r="30" spans="1:8" ht="13.5" thickBot="1">
      <c r="A30" s="203" t="s">
        <v>32</v>
      </c>
      <c r="B30" s="209" t="s">
        <v>409</v>
      </c>
      <c r="C30" s="210">
        <f>+C18+C29</f>
        <v>238388668</v>
      </c>
      <c r="D30" s="210">
        <f>+D18+D29</f>
        <v>271052338</v>
      </c>
      <c r="E30" s="209" t="s">
        <v>411</v>
      </c>
      <c r="F30" s="210">
        <f>+F18+F29</f>
        <v>90272967</v>
      </c>
      <c r="G30" s="210">
        <f>+G18+G29</f>
        <v>138454727</v>
      </c>
      <c r="H30" s="489"/>
    </row>
    <row r="31" spans="1:8" ht="13.5" thickBot="1">
      <c r="A31" s="203"/>
      <c r="B31" s="209"/>
      <c r="C31" s="210" t="str">
        <f>IF(C18-F18&lt;0,F18-C18,"-")</f>
        <v>-</v>
      </c>
      <c r="D31" s="210" t="str">
        <f>IF(D18-H18&lt;0,H18-D18,"-")</f>
        <v>-</v>
      </c>
      <c r="E31" s="209"/>
      <c r="F31" s="210"/>
      <c r="G31" s="210" t="str">
        <f>IF(D18-G18&gt;0,D18-G18,"-")</f>
        <v>-</v>
      </c>
      <c r="H31" s="489"/>
    </row>
    <row r="32" spans="1:8" ht="13.5" thickBot="1">
      <c r="A32" s="203"/>
      <c r="B32" s="209"/>
      <c r="C32" s="210" t="str">
        <f>IF(C18+C29-F30&lt;0,F30-(C18+C29),"-")</f>
        <v>-</v>
      </c>
      <c r="D32" s="210" t="str">
        <f>IF(D18+D29-H30&lt;0,H30-(D18+D29),"-")</f>
        <v>-</v>
      </c>
      <c r="E32" s="209"/>
      <c r="F32" s="210"/>
      <c r="G32" s="210"/>
      <c r="H32" s="489"/>
    </row>
    <row r="33" spans="2:5" ht="18.75">
      <c r="B33" s="490"/>
      <c r="C33" s="490"/>
      <c r="D33" s="490"/>
      <c r="E33" s="490"/>
    </row>
  </sheetData>
  <sheetProtection/>
  <mergeCells count="3">
    <mergeCell ref="A3:A4"/>
    <mergeCell ref="H1:H32"/>
    <mergeCell ref="B33:E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SheetLayoutView="115" workbookViewId="0" topLeftCell="A1">
      <selection activeCell="G8" sqref="G8"/>
    </sheetView>
  </sheetViews>
  <sheetFormatPr defaultColWidth="9.00390625" defaultRowHeight="12.75"/>
  <cols>
    <col min="1" max="1" width="6.875" style="37" customWidth="1"/>
    <col min="2" max="2" width="55.125" style="113" customWidth="1"/>
    <col min="3" max="4" width="16.375" style="37" customWidth="1"/>
    <col min="5" max="5" width="55.125" style="37" customWidth="1"/>
    <col min="6" max="6" width="15.625" style="37" customWidth="1"/>
    <col min="7" max="7" width="16.375" style="37" customWidth="1"/>
    <col min="8" max="8" width="4.875" style="37" customWidth="1"/>
    <col min="9" max="16384" width="9.375" style="37" customWidth="1"/>
  </cols>
  <sheetData>
    <row r="1" spans="2:8" ht="31.5">
      <c r="B1" s="186" t="s">
        <v>109</v>
      </c>
      <c r="C1" s="187"/>
      <c r="D1" s="187"/>
      <c r="E1" s="187"/>
      <c r="F1" s="187"/>
      <c r="G1" s="187"/>
      <c r="H1" s="489" t="s">
        <v>528</v>
      </c>
    </row>
    <row r="2" spans="7:8" ht="14.25" thickBot="1">
      <c r="G2" s="188" t="s">
        <v>452</v>
      </c>
      <c r="H2" s="489"/>
    </row>
    <row r="3" spans="1:8" ht="13.5" thickBot="1">
      <c r="A3" s="491" t="s">
        <v>51</v>
      </c>
      <c r="B3" s="189" t="s">
        <v>43</v>
      </c>
      <c r="C3" s="190"/>
      <c r="D3" s="375"/>
      <c r="E3" s="189" t="s">
        <v>44</v>
      </c>
      <c r="F3" s="191"/>
      <c r="G3" s="191"/>
      <c r="H3" s="489"/>
    </row>
    <row r="4" spans="1:8" s="192" customFormat="1" ht="36.75" thickBot="1">
      <c r="A4" s="492"/>
      <c r="B4" s="114" t="s">
        <v>46</v>
      </c>
      <c r="C4" s="115" t="str">
        <f>+'2.1.sz.mell  '!C4</f>
        <v>2019. évi előirányzat</v>
      </c>
      <c r="D4" s="115" t="str">
        <f>+'2.1.sz.mell  '!D4</f>
        <v>2019. évi módosított
előirányzat</v>
      </c>
      <c r="E4" s="114" t="s">
        <v>46</v>
      </c>
      <c r="F4" s="115" t="str">
        <f>+'2.1.sz.mell  '!F4</f>
        <v>2019. évi előirányzat</v>
      </c>
      <c r="G4" s="115" t="str">
        <f>+'2.1.sz.mell  '!G4</f>
        <v>2019. évi módosított
előirányzat</v>
      </c>
      <c r="H4" s="489"/>
    </row>
    <row r="5" spans="1:8" s="192" customFormat="1" ht="13.5" thickBot="1">
      <c r="A5" s="193" t="s">
        <v>418</v>
      </c>
      <c r="B5" s="194" t="s">
        <v>419</v>
      </c>
      <c r="C5" s="195" t="s">
        <v>420</v>
      </c>
      <c r="D5" s="385"/>
      <c r="E5" s="376" t="s">
        <v>422</v>
      </c>
      <c r="F5" s="196" t="s">
        <v>421</v>
      </c>
      <c r="G5" s="196"/>
      <c r="H5" s="489"/>
    </row>
    <row r="6" spans="1:8" ht="12.75" customHeight="1">
      <c r="A6" s="198" t="s">
        <v>8</v>
      </c>
      <c r="B6" s="199" t="s">
        <v>327</v>
      </c>
      <c r="C6" s="175">
        <v>0</v>
      </c>
      <c r="D6" s="386">
        <v>122883771</v>
      </c>
      <c r="E6" s="381" t="s">
        <v>166</v>
      </c>
      <c r="F6" s="416">
        <v>170775033</v>
      </c>
      <c r="G6" s="416">
        <v>278140714</v>
      </c>
      <c r="H6" s="489"/>
    </row>
    <row r="7" spans="1:8" ht="12.75">
      <c r="A7" s="200" t="s">
        <v>9</v>
      </c>
      <c r="B7" s="201" t="s">
        <v>328</v>
      </c>
      <c r="C7" s="176">
        <v>0</v>
      </c>
      <c r="D7" s="387">
        <v>0</v>
      </c>
      <c r="E7" s="382" t="s">
        <v>333</v>
      </c>
      <c r="F7" s="417">
        <v>147175033</v>
      </c>
      <c r="G7" s="417">
        <v>254302809</v>
      </c>
      <c r="H7" s="489"/>
    </row>
    <row r="8" spans="1:8" ht="12.75" customHeight="1">
      <c r="A8" s="200" t="s">
        <v>10</v>
      </c>
      <c r="B8" s="201" t="s">
        <v>3</v>
      </c>
      <c r="C8" s="176"/>
      <c r="D8" s="387"/>
      <c r="E8" s="382" t="s">
        <v>126</v>
      </c>
      <c r="F8" s="417">
        <v>43600000</v>
      </c>
      <c r="G8" s="417">
        <v>45600000</v>
      </c>
      <c r="H8" s="489"/>
    </row>
    <row r="9" spans="1:8" ht="12.75" customHeight="1">
      <c r="A9" s="200" t="s">
        <v>11</v>
      </c>
      <c r="B9" s="201" t="s">
        <v>329</v>
      </c>
      <c r="C9" s="176">
        <v>66259332</v>
      </c>
      <c r="D9" s="387">
        <v>68259332</v>
      </c>
      <c r="E9" s="382" t="s">
        <v>334</v>
      </c>
      <c r="F9" s="417"/>
      <c r="G9" s="417"/>
      <c r="H9" s="489"/>
    </row>
    <row r="10" spans="1:8" ht="12.75" customHeight="1">
      <c r="A10" s="200" t="s">
        <v>12</v>
      </c>
      <c r="B10" s="201" t="s">
        <v>330</v>
      </c>
      <c r="C10" s="176"/>
      <c r="D10" s="387"/>
      <c r="E10" s="382" t="s">
        <v>168</v>
      </c>
      <c r="F10" s="417"/>
      <c r="G10" s="417"/>
      <c r="H10" s="489"/>
    </row>
    <row r="11" spans="1:8" ht="12.75" customHeight="1">
      <c r="A11" s="200" t="s">
        <v>13</v>
      </c>
      <c r="B11" s="201" t="s">
        <v>331</v>
      </c>
      <c r="C11" s="176"/>
      <c r="D11" s="387"/>
      <c r="E11" s="380"/>
      <c r="F11" s="417"/>
      <c r="G11" s="417"/>
      <c r="H11" s="489"/>
    </row>
    <row r="12" spans="1:8" ht="12.75" customHeight="1">
      <c r="A12" s="200" t="s">
        <v>14</v>
      </c>
      <c r="B12" s="32"/>
      <c r="C12" s="176"/>
      <c r="D12" s="387"/>
      <c r="E12" s="380"/>
      <c r="F12" s="417"/>
      <c r="G12" s="417"/>
      <c r="H12" s="489"/>
    </row>
    <row r="13" spans="1:8" ht="12.75" customHeight="1">
      <c r="A13" s="200" t="s">
        <v>15</v>
      </c>
      <c r="B13" s="32"/>
      <c r="C13" s="176"/>
      <c r="D13" s="387"/>
      <c r="E13" s="383"/>
      <c r="F13" s="417"/>
      <c r="G13" s="417"/>
      <c r="H13" s="489"/>
    </row>
    <row r="14" spans="1:8" ht="12.75" customHeight="1">
      <c r="A14" s="200" t="s">
        <v>16</v>
      </c>
      <c r="B14" s="266"/>
      <c r="C14" s="176"/>
      <c r="D14" s="182"/>
      <c r="E14" s="380"/>
      <c r="F14" s="417"/>
      <c r="G14" s="417"/>
      <c r="H14" s="489"/>
    </row>
    <row r="15" spans="1:8" ht="12.75">
      <c r="A15" s="200" t="s">
        <v>17</v>
      </c>
      <c r="B15" s="32"/>
      <c r="C15" s="176"/>
      <c r="D15" s="182"/>
      <c r="E15" s="380"/>
      <c r="F15" s="417"/>
      <c r="G15" s="417"/>
      <c r="H15" s="489"/>
    </row>
    <row r="16" spans="1:8" ht="12.75" customHeight="1" thickBot="1">
      <c r="A16" s="240" t="s">
        <v>18</v>
      </c>
      <c r="B16" s="388"/>
      <c r="C16" s="390"/>
      <c r="D16" s="389"/>
      <c r="E16" s="384" t="s">
        <v>37</v>
      </c>
      <c r="F16" s="418"/>
      <c r="G16" s="418"/>
      <c r="H16" s="489"/>
    </row>
    <row r="17" spans="1:8" ht="15.75" customHeight="1" thickBot="1">
      <c r="A17" s="203" t="s">
        <v>19</v>
      </c>
      <c r="B17" s="55" t="s">
        <v>341</v>
      </c>
      <c r="C17" s="179">
        <f>+C6+C8+C9+C11+C12+C13+C14+C15+C16</f>
        <v>66259332</v>
      </c>
      <c r="D17" s="377">
        <f>D6+D9</f>
        <v>191143103</v>
      </c>
      <c r="E17" s="55" t="s">
        <v>342</v>
      </c>
      <c r="F17" s="184">
        <f>+F6+F8+F10+F11+F12+F13+F14+F15+F16</f>
        <v>214375033</v>
      </c>
      <c r="G17" s="184">
        <f>G6+G8</f>
        <v>323740714</v>
      </c>
      <c r="H17" s="489"/>
    </row>
    <row r="18" spans="1:8" ht="12.75" customHeight="1">
      <c r="A18" s="198" t="s">
        <v>20</v>
      </c>
      <c r="B18" s="212" t="s">
        <v>184</v>
      </c>
      <c r="C18" s="219"/>
      <c r="D18" s="378"/>
      <c r="E18" s="206" t="s">
        <v>130</v>
      </c>
      <c r="F18" s="43"/>
      <c r="G18" s="43"/>
      <c r="H18" s="489"/>
    </row>
    <row r="19" spans="1:8" ht="12.75" customHeight="1">
      <c r="A19" s="200" t="s">
        <v>21</v>
      </c>
      <c r="B19" s="213" t="s">
        <v>173</v>
      </c>
      <c r="C19" s="44"/>
      <c r="D19" s="58"/>
      <c r="E19" s="206" t="s">
        <v>133</v>
      </c>
      <c r="F19" s="45"/>
      <c r="G19" s="45"/>
      <c r="H19" s="489"/>
    </row>
    <row r="20" spans="1:8" ht="12.75" customHeight="1">
      <c r="A20" s="198" t="s">
        <v>22</v>
      </c>
      <c r="B20" s="213" t="s">
        <v>174</v>
      </c>
      <c r="C20" s="44"/>
      <c r="D20" s="58"/>
      <c r="E20" s="206" t="s">
        <v>106</v>
      </c>
      <c r="F20" s="45"/>
      <c r="G20" s="45"/>
      <c r="H20" s="489"/>
    </row>
    <row r="21" spans="1:8" ht="12.75" customHeight="1">
      <c r="A21" s="200" t="s">
        <v>23</v>
      </c>
      <c r="B21" s="213" t="s">
        <v>175</v>
      </c>
      <c r="C21" s="44"/>
      <c r="D21" s="58"/>
      <c r="E21" s="206" t="s">
        <v>107</v>
      </c>
      <c r="F21" s="45"/>
      <c r="G21" s="45"/>
      <c r="H21" s="489"/>
    </row>
    <row r="22" spans="1:8" ht="12.75" customHeight="1">
      <c r="A22" s="198" t="s">
        <v>24</v>
      </c>
      <c r="B22" s="213" t="s">
        <v>176</v>
      </c>
      <c r="C22" s="44"/>
      <c r="D22" s="379"/>
      <c r="E22" s="205" t="s">
        <v>172</v>
      </c>
      <c r="F22" s="45"/>
      <c r="G22" s="45"/>
      <c r="H22" s="489"/>
    </row>
    <row r="23" spans="1:8" ht="12.75" customHeight="1">
      <c r="A23" s="200" t="s">
        <v>25</v>
      </c>
      <c r="B23" s="214" t="s">
        <v>177</v>
      </c>
      <c r="C23" s="44"/>
      <c r="D23" s="58"/>
      <c r="E23" s="206" t="s">
        <v>134</v>
      </c>
      <c r="F23" s="45"/>
      <c r="G23" s="45"/>
      <c r="H23" s="489"/>
    </row>
    <row r="24" spans="1:8" ht="12.75" customHeight="1">
      <c r="A24" s="198" t="s">
        <v>26</v>
      </c>
      <c r="B24" s="215" t="s">
        <v>178</v>
      </c>
      <c r="C24" s="208">
        <f>+C25+C26+C27+C28+C29</f>
        <v>0</v>
      </c>
      <c r="D24" s="378"/>
      <c r="E24" s="216" t="s">
        <v>132</v>
      </c>
      <c r="F24" s="45"/>
      <c r="G24" s="45"/>
      <c r="H24" s="489"/>
    </row>
    <row r="25" spans="1:8" ht="12.75" customHeight="1">
      <c r="A25" s="200" t="s">
        <v>27</v>
      </c>
      <c r="B25" s="214" t="s">
        <v>179</v>
      </c>
      <c r="C25" s="44"/>
      <c r="D25" s="57"/>
      <c r="E25" s="216" t="s">
        <v>335</v>
      </c>
      <c r="F25" s="45"/>
      <c r="G25" s="45"/>
      <c r="H25" s="489"/>
    </row>
    <row r="26" spans="1:8" ht="12.75" customHeight="1">
      <c r="A26" s="198" t="s">
        <v>28</v>
      </c>
      <c r="B26" s="214" t="s">
        <v>180</v>
      </c>
      <c r="C26" s="44"/>
      <c r="D26" s="57"/>
      <c r="E26" s="211"/>
      <c r="F26" s="45"/>
      <c r="G26" s="45"/>
      <c r="H26" s="489"/>
    </row>
    <row r="27" spans="1:8" ht="12.75" customHeight="1">
      <c r="A27" s="200" t="s">
        <v>29</v>
      </c>
      <c r="B27" s="213" t="s">
        <v>181</v>
      </c>
      <c r="C27" s="44"/>
      <c r="D27" s="57"/>
      <c r="E27" s="53"/>
      <c r="F27" s="45"/>
      <c r="G27" s="45"/>
      <c r="H27" s="489"/>
    </row>
    <row r="28" spans="1:8" ht="12.75" customHeight="1">
      <c r="A28" s="198" t="s">
        <v>30</v>
      </c>
      <c r="B28" s="217" t="s">
        <v>182</v>
      </c>
      <c r="C28" s="44"/>
      <c r="D28" s="58"/>
      <c r="E28" s="32"/>
      <c r="F28" s="45"/>
      <c r="G28" s="45"/>
      <c r="H28" s="489"/>
    </row>
    <row r="29" spans="1:8" ht="12.75" customHeight="1" thickBot="1">
      <c r="A29" s="200" t="s">
        <v>31</v>
      </c>
      <c r="B29" s="218" t="s">
        <v>183</v>
      </c>
      <c r="C29" s="44"/>
      <c r="D29" s="57"/>
      <c r="E29" s="53"/>
      <c r="F29" s="45"/>
      <c r="G29" s="45"/>
      <c r="H29" s="489"/>
    </row>
    <row r="30" spans="1:8" ht="21.75" customHeight="1" thickBot="1">
      <c r="A30" s="203" t="s">
        <v>32</v>
      </c>
      <c r="B30" s="55" t="s">
        <v>332</v>
      </c>
      <c r="C30" s="179">
        <f>+C18+C24</f>
        <v>0</v>
      </c>
      <c r="D30" s="377"/>
      <c r="E30" s="55" t="s">
        <v>336</v>
      </c>
      <c r="F30" s="184">
        <f>SUM(F18:F29)</f>
        <v>0</v>
      </c>
      <c r="G30" s="184"/>
      <c r="H30" s="489"/>
    </row>
    <row r="31" spans="1:8" ht="13.5" thickBot="1">
      <c r="A31" s="203" t="s">
        <v>33</v>
      </c>
      <c r="B31" s="209" t="s">
        <v>337</v>
      </c>
      <c r="C31" s="210">
        <f>+C17+C30</f>
        <v>66259332</v>
      </c>
      <c r="D31" s="210">
        <f>+D17</f>
        <v>191143103</v>
      </c>
      <c r="E31" s="209" t="s">
        <v>338</v>
      </c>
      <c r="F31" s="210">
        <f>+F17+F30</f>
        <v>214375033</v>
      </c>
      <c r="G31" s="210">
        <f>+G17+G30</f>
        <v>323740714</v>
      </c>
      <c r="H31" s="489"/>
    </row>
    <row r="32" spans="1:8" ht="13.5" thickBot="1">
      <c r="A32" s="203"/>
      <c r="B32" s="209"/>
      <c r="C32" s="210"/>
      <c r="D32" s="210"/>
      <c r="E32" s="209"/>
      <c r="F32" s="210"/>
      <c r="G32" s="210"/>
      <c r="H32" s="489"/>
    </row>
    <row r="33" spans="1:8" ht="13.5" thickBot="1">
      <c r="A33" s="203"/>
      <c r="B33" s="209"/>
      <c r="C33" s="210"/>
      <c r="D33" s="210"/>
      <c r="E33" s="209"/>
      <c r="F33" s="210"/>
      <c r="G33" s="210"/>
      <c r="H33" s="489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B6" sqref="B6"/>
    </sheetView>
  </sheetViews>
  <sheetFormatPr defaultColWidth="9.00390625" defaultRowHeight="12.75"/>
  <cols>
    <col min="1" max="1" width="5.625" style="67" customWidth="1"/>
    <col min="2" max="2" width="35.625" style="67" customWidth="1"/>
    <col min="3" max="6" width="14.00390625" style="67" customWidth="1"/>
    <col min="7" max="16384" width="9.375" style="67" customWidth="1"/>
  </cols>
  <sheetData>
    <row r="1" spans="1:6" ht="33" customHeight="1">
      <c r="A1" s="493" t="s">
        <v>483</v>
      </c>
      <c r="B1" s="493"/>
      <c r="C1" s="493"/>
      <c r="D1" s="493"/>
      <c r="E1" s="493"/>
      <c r="F1" s="493"/>
    </row>
    <row r="2" spans="1:7" ht="15.75" customHeight="1" thickBot="1">
      <c r="A2" s="68"/>
      <c r="B2" s="68"/>
      <c r="C2" s="494"/>
      <c r="D2" s="494"/>
      <c r="E2" s="501" t="s">
        <v>452</v>
      </c>
      <c r="F2" s="501"/>
      <c r="G2" s="74"/>
    </row>
    <row r="3" spans="1:6" ht="63" customHeight="1">
      <c r="A3" s="497" t="s">
        <v>6</v>
      </c>
      <c r="B3" s="499" t="s">
        <v>136</v>
      </c>
      <c r="C3" s="499" t="s">
        <v>188</v>
      </c>
      <c r="D3" s="499"/>
      <c r="E3" s="499"/>
      <c r="F3" s="495" t="s">
        <v>424</v>
      </c>
    </row>
    <row r="4" spans="1:6" ht="15.75" thickBot="1">
      <c r="A4" s="498"/>
      <c r="B4" s="500"/>
      <c r="C4" s="289">
        <f>+LEFT(ÖSSZEFÜGGÉSEK!A5,4)+1</f>
        <v>2020</v>
      </c>
      <c r="D4" s="289">
        <f>+C4+1</f>
        <v>2021</v>
      </c>
      <c r="E4" s="289">
        <f>+D4+1</f>
        <v>2022</v>
      </c>
      <c r="F4" s="496"/>
    </row>
    <row r="5" spans="1:6" ht="15.75" thickBot="1">
      <c r="A5" s="71" t="s">
        <v>418</v>
      </c>
      <c r="B5" s="72" t="s">
        <v>419</v>
      </c>
      <c r="C5" s="72" t="s">
        <v>420</v>
      </c>
      <c r="D5" s="72" t="s">
        <v>422</v>
      </c>
      <c r="E5" s="72" t="s">
        <v>421</v>
      </c>
      <c r="F5" s="73" t="s">
        <v>423</v>
      </c>
    </row>
    <row r="6" spans="1:6" ht="15">
      <c r="A6" s="70" t="s">
        <v>8</v>
      </c>
      <c r="B6" s="91"/>
      <c r="C6" s="92"/>
      <c r="D6" s="92"/>
      <c r="E6" s="92"/>
      <c r="F6" s="77">
        <f>SUM(C6:E6)</f>
        <v>0</v>
      </c>
    </row>
    <row r="7" spans="1:6" ht="15">
      <c r="A7" s="69" t="s">
        <v>9</v>
      </c>
      <c r="B7" s="93"/>
      <c r="C7" s="94"/>
      <c r="D7" s="94"/>
      <c r="E7" s="94"/>
      <c r="F7" s="78">
        <f>SUM(C7:E7)</f>
        <v>0</v>
      </c>
    </row>
    <row r="8" spans="1:6" ht="15">
      <c r="A8" s="69" t="s">
        <v>10</v>
      </c>
      <c r="B8" s="93"/>
      <c r="C8" s="94"/>
      <c r="D8" s="94"/>
      <c r="E8" s="94"/>
      <c r="F8" s="78">
        <f>SUM(C8:E8)</f>
        <v>0</v>
      </c>
    </row>
    <row r="9" spans="1:6" ht="15">
      <c r="A9" s="69" t="s">
        <v>11</v>
      </c>
      <c r="B9" s="93"/>
      <c r="C9" s="94"/>
      <c r="D9" s="94"/>
      <c r="E9" s="94"/>
      <c r="F9" s="78">
        <f>SUM(C9:E9)</f>
        <v>0</v>
      </c>
    </row>
    <row r="10" spans="1:6" ht="15.75" thickBot="1">
      <c r="A10" s="75" t="s">
        <v>12</v>
      </c>
      <c r="B10" s="95"/>
      <c r="C10" s="96"/>
      <c r="D10" s="96"/>
      <c r="E10" s="96"/>
      <c r="F10" s="78">
        <f>SUM(C10:E10)</f>
        <v>0</v>
      </c>
    </row>
    <row r="11" spans="1:6" s="287" customFormat="1" ht="15" thickBot="1">
      <c r="A11" s="284" t="s">
        <v>13</v>
      </c>
      <c r="B11" s="76" t="s">
        <v>137</v>
      </c>
      <c r="C11" s="285">
        <f>SUM(C6:C10)</f>
        <v>0</v>
      </c>
      <c r="D11" s="285">
        <f>SUM(D6:D10)</f>
        <v>0</v>
      </c>
      <c r="E11" s="285">
        <f>SUM(E6:E10)</f>
        <v>0</v>
      </c>
      <c r="F11" s="28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/2020.(VI.30.)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zoomScaleNormal="120" workbookViewId="0" topLeftCell="A1">
      <selection activeCell="C9" sqref="C9"/>
    </sheetView>
  </sheetViews>
  <sheetFormatPr defaultColWidth="9.00390625" defaultRowHeight="12.75"/>
  <cols>
    <col min="1" max="1" width="5.625" style="67" customWidth="1"/>
    <col min="2" max="2" width="70.375" style="67" customWidth="1"/>
    <col min="3" max="4" width="19.50390625" style="67" customWidth="1"/>
    <col min="5" max="16384" width="9.375" style="67" customWidth="1"/>
  </cols>
  <sheetData>
    <row r="1" spans="1:3" ht="33" customHeight="1">
      <c r="A1" s="493" t="s">
        <v>484</v>
      </c>
      <c r="B1" s="493"/>
      <c r="C1" s="493"/>
    </row>
    <row r="2" spans="1:4" ht="33" customHeight="1">
      <c r="A2" s="304"/>
      <c r="B2" s="304"/>
      <c r="C2" s="304"/>
      <c r="D2" s="304"/>
    </row>
    <row r="3" spans="1:4" ht="15.75" customHeight="1" thickBot="1">
      <c r="A3" s="68"/>
      <c r="B3" s="68"/>
      <c r="C3" s="79"/>
      <c r="D3" s="79" t="s">
        <v>452</v>
      </c>
    </row>
    <row r="4" spans="1:4" ht="26.25" customHeight="1" thickBot="1">
      <c r="A4" s="97" t="s">
        <v>6</v>
      </c>
      <c r="B4" s="98" t="s">
        <v>135</v>
      </c>
      <c r="C4" s="419" t="str">
        <f>+'[2]1.1.sz.mell.'!C4</f>
        <v>2019. évi                     eredeti előirányzat</v>
      </c>
      <c r="D4" s="419" t="str">
        <f>+'[2]1.1.sz.mell.'!D4</f>
        <v>2019. évi                 módosított előirányzat</v>
      </c>
    </row>
    <row r="5" spans="1:4" ht="15.75" thickBot="1">
      <c r="A5" s="100" t="s">
        <v>418</v>
      </c>
      <c r="B5" s="101" t="s">
        <v>419</v>
      </c>
      <c r="C5" s="420" t="s">
        <v>420</v>
      </c>
      <c r="D5" s="420" t="s">
        <v>422</v>
      </c>
    </row>
    <row r="6" spans="1:4" ht="15">
      <c r="A6" s="103" t="s">
        <v>8</v>
      </c>
      <c r="B6" s="220" t="s">
        <v>425</v>
      </c>
      <c r="C6" s="421">
        <f>+'[1]1.1.sz.mell.'!C29+'[1]1.1.sz.mell.'!C33</f>
        <v>14482000</v>
      </c>
      <c r="D6" s="421">
        <f>+'[1]1.1.sz.mell.'!D29+'[1]1.1.sz.mell.'!D33</f>
        <v>18682000</v>
      </c>
    </row>
    <row r="7" spans="1:4" ht="24.75">
      <c r="A7" s="104" t="s">
        <v>9</v>
      </c>
      <c r="B7" s="231" t="s">
        <v>185</v>
      </c>
      <c r="C7" s="422"/>
      <c r="D7" s="422">
        <v>0</v>
      </c>
    </row>
    <row r="8" spans="1:4" ht="15">
      <c r="A8" s="104" t="s">
        <v>10</v>
      </c>
      <c r="B8" s="232" t="s">
        <v>426</v>
      </c>
      <c r="C8" s="422"/>
      <c r="D8" s="422"/>
    </row>
    <row r="9" spans="1:4" ht="24.75">
      <c r="A9" s="104" t="s">
        <v>11</v>
      </c>
      <c r="B9" s="232" t="s">
        <v>187</v>
      </c>
      <c r="C9" s="422"/>
      <c r="D9" s="422"/>
    </row>
    <row r="10" spans="1:4" ht="15">
      <c r="A10" s="105" t="s">
        <v>12</v>
      </c>
      <c r="B10" s="232" t="s">
        <v>186</v>
      </c>
      <c r="C10" s="423">
        <v>63000</v>
      </c>
      <c r="D10" s="423">
        <v>63000</v>
      </c>
    </row>
    <row r="11" spans="1:4" ht="15.75" thickBot="1">
      <c r="A11" s="104" t="s">
        <v>13</v>
      </c>
      <c r="B11" s="233" t="s">
        <v>427</v>
      </c>
      <c r="C11" s="422"/>
      <c r="D11" s="422"/>
    </row>
    <row r="12" spans="1:4" ht="15.75" thickBot="1">
      <c r="A12" s="502" t="s">
        <v>138</v>
      </c>
      <c r="B12" s="503"/>
      <c r="C12" s="424">
        <f>SUM(C6:C11)</f>
        <v>14545000</v>
      </c>
      <c r="D12" s="424">
        <f>SUM(D6:D11)</f>
        <v>18745000</v>
      </c>
    </row>
    <row r="13" spans="1:3" ht="23.25" customHeight="1">
      <c r="A13" s="504" t="s">
        <v>163</v>
      </c>
      <c r="B13" s="504"/>
      <c r="C13" s="504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4. melléklet a /2020. (VI.30.)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12" sqref="C12"/>
    </sheetView>
  </sheetViews>
  <sheetFormatPr defaultColWidth="9.00390625" defaultRowHeight="12.75"/>
  <cols>
    <col min="1" max="1" width="5.625" style="67" customWidth="1"/>
    <col min="2" max="2" width="66.875" style="67" customWidth="1"/>
    <col min="3" max="3" width="27.00390625" style="67" customWidth="1"/>
    <col min="4" max="16384" width="9.375" style="67" customWidth="1"/>
  </cols>
  <sheetData>
    <row r="1" spans="1:3" ht="33" customHeight="1">
      <c r="A1" s="493" t="str">
        <f>+CONCATENATE("Harc Község Önkormányzata ",CONCATENATE(LEFT(ÖSSZEFÜGGÉSEK!A5,4),". évi adósságot keletkeztető fejlesztési céljai"))</f>
        <v>Harc Község Önkormányzata 2019. évi adósságot keletkeztető fejlesztési céljai</v>
      </c>
      <c r="B1" s="493"/>
      <c r="C1" s="493"/>
    </row>
    <row r="2" spans="1:4" ht="15.75" customHeight="1" thickBot="1">
      <c r="A2" s="68"/>
      <c r="B2" s="68"/>
      <c r="C2" s="79" t="s">
        <v>452</v>
      </c>
      <c r="D2" s="74"/>
    </row>
    <row r="3" spans="1:3" ht="26.25" customHeight="1" thickBot="1">
      <c r="A3" s="97" t="s">
        <v>6</v>
      </c>
      <c r="B3" s="98" t="s">
        <v>139</v>
      </c>
      <c r="C3" s="99" t="s">
        <v>161</v>
      </c>
    </row>
    <row r="4" spans="1:3" ht="15.75" thickBot="1">
      <c r="A4" s="100" t="s">
        <v>418</v>
      </c>
      <c r="B4" s="101" t="s">
        <v>419</v>
      </c>
      <c r="C4" s="102" t="s">
        <v>420</v>
      </c>
    </row>
    <row r="5" spans="1:3" ht="15">
      <c r="A5" s="103" t="s">
        <v>8</v>
      </c>
      <c r="B5" s="110"/>
      <c r="C5" s="107"/>
    </row>
    <row r="6" spans="1:3" ht="15">
      <c r="A6" s="104" t="s">
        <v>9</v>
      </c>
      <c r="B6" s="111"/>
      <c r="C6" s="108"/>
    </row>
    <row r="7" spans="1:3" ht="15.75" thickBot="1">
      <c r="A7" s="105" t="s">
        <v>10</v>
      </c>
      <c r="B7" s="112"/>
      <c r="C7" s="109"/>
    </row>
    <row r="8" spans="1:3" s="287" customFormat="1" ht="17.25" customHeight="1" thickBot="1">
      <c r="A8" s="288" t="s">
        <v>11</v>
      </c>
      <c r="B8" s="56" t="s">
        <v>140</v>
      </c>
      <c r="C8" s="10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/2020. (VI.30.)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7">
      <selection activeCell="E6" sqref="E6"/>
    </sheetView>
  </sheetViews>
  <sheetFormatPr defaultColWidth="9.00390625" defaultRowHeight="12.75"/>
  <cols>
    <col min="1" max="1" width="47.1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37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5.5" customHeight="1">
      <c r="A1" s="505" t="s">
        <v>0</v>
      </c>
      <c r="B1" s="505"/>
      <c r="C1" s="505"/>
      <c r="D1" s="505"/>
      <c r="E1" s="505"/>
      <c r="F1" s="505"/>
    </row>
    <row r="2" spans="1:6" ht="22.5" customHeight="1" thickBot="1">
      <c r="A2" s="113"/>
      <c r="B2" s="37"/>
      <c r="C2" s="35" t="s">
        <v>452</v>
      </c>
      <c r="F2" s="29"/>
    </row>
    <row r="3" spans="1:3" s="31" customFormat="1" ht="44.25" customHeight="1" thickBot="1">
      <c r="A3" s="425" t="s">
        <v>49</v>
      </c>
      <c r="B3" s="426" t="str">
        <f>+'[1]1.1.sz.mell.'!C5</f>
        <v>2019. évi                     eredeti előirányzat</v>
      </c>
      <c r="C3" s="427" t="s">
        <v>504</v>
      </c>
    </row>
    <row r="4" spans="1:3" s="37" customFormat="1" ht="12" customHeight="1" thickBot="1">
      <c r="A4" s="428" t="s">
        <v>418</v>
      </c>
      <c r="B4" s="429" t="s">
        <v>419</v>
      </c>
      <c r="C4" s="430" t="s">
        <v>420</v>
      </c>
    </row>
    <row r="5" spans="1:6" ht="15.75" customHeight="1">
      <c r="A5" s="431" t="s">
        <v>508</v>
      </c>
      <c r="B5" s="432">
        <v>0</v>
      </c>
      <c r="C5" s="433">
        <v>40000</v>
      </c>
      <c r="F5" s="29"/>
    </row>
    <row r="6" spans="1:6" ht="15.75" customHeight="1">
      <c r="A6" s="431" t="s">
        <v>509</v>
      </c>
      <c r="B6" s="432"/>
      <c r="C6" s="433">
        <v>39240</v>
      </c>
      <c r="F6" s="29"/>
    </row>
    <row r="7" spans="1:6" ht="15.75" customHeight="1">
      <c r="A7" s="431" t="s">
        <v>510</v>
      </c>
      <c r="B7" s="432"/>
      <c r="C7" s="433">
        <v>100900</v>
      </c>
      <c r="F7" s="29"/>
    </row>
    <row r="8" spans="1:6" ht="15.75" customHeight="1">
      <c r="A8" s="431" t="s">
        <v>511</v>
      </c>
      <c r="B8" s="432"/>
      <c r="C8" s="433">
        <f>171390-100900</f>
        <v>70490</v>
      </c>
      <c r="F8" s="29"/>
    </row>
    <row r="9" spans="1:6" ht="15.75" customHeight="1">
      <c r="A9" s="431" t="s">
        <v>485</v>
      </c>
      <c r="B9" s="432">
        <v>3000000</v>
      </c>
      <c r="C9" s="433">
        <v>2847059</v>
      </c>
      <c r="F9" s="29"/>
    </row>
    <row r="10" spans="1:6" ht="15.75" customHeight="1">
      <c r="A10" s="431" t="s">
        <v>487</v>
      </c>
      <c r="B10" s="432">
        <v>110582701</v>
      </c>
      <c r="C10" s="432">
        <v>110416918</v>
      </c>
      <c r="F10" s="29"/>
    </row>
    <row r="11" spans="1:6" ht="15.75" customHeight="1">
      <c r="A11" s="431" t="s">
        <v>488</v>
      </c>
      <c r="B11" s="432">
        <v>29536332</v>
      </c>
      <c r="C11" s="433">
        <v>29536332</v>
      </c>
      <c r="F11" s="29"/>
    </row>
    <row r="12" spans="1:6" ht="15.75" customHeight="1">
      <c r="A12" s="431" t="s">
        <v>493</v>
      </c>
      <c r="B12" s="432">
        <v>19000000</v>
      </c>
      <c r="C12" s="432">
        <v>19000000</v>
      </c>
      <c r="F12" s="29"/>
    </row>
    <row r="13" spans="1:6" ht="15.75" customHeight="1">
      <c r="A13" s="431" t="s">
        <v>489</v>
      </c>
      <c r="B13" s="432">
        <v>3556000</v>
      </c>
      <c r="C13" s="433"/>
      <c r="F13" s="29"/>
    </row>
    <row r="14" spans="1:6" ht="15.75" customHeight="1">
      <c r="A14" s="431" t="s">
        <v>496</v>
      </c>
      <c r="B14" s="432">
        <v>4000000</v>
      </c>
      <c r="C14" s="433">
        <v>4000000</v>
      </c>
      <c r="F14" s="29"/>
    </row>
    <row r="15" spans="1:6" ht="15.75" customHeight="1">
      <c r="A15" s="431" t="s">
        <v>512</v>
      </c>
      <c r="B15" s="432">
        <v>600000</v>
      </c>
      <c r="C15" s="433"/>
      <c r="F15" s="29"/>
    </row>
    <row r="16" spans="1:6" ht="15.75" customHeight="1">
      <c r="A16" s="431" t="s">
        <v>501</v>
      </c>
      <c r="B16" s="432">
        <v>500000</v>
      </c>
      <c r="C16" s="433"/>
      <c r="F16" s="29"/>
    </row>
    <row r="17" spans="1:6" ht="15.75" customHeight="1">
      <c r="A17" s="431" t="s">
        <v>513</v>
      </c>
      <c r="B17" s="432">
        <v>0</v>
      </c>
      <c r="C17" s="433">
        <v>545465</v>
      </c>
      <c r="F17" s="29"/>
    </row>
    <row r="18" spans="1:6" ht="15.75" customHeight="1">
      <c r="A18" s="431" t="s">
        <v>514</v>
      </c>
      <c r="B18" s="432"/>
      <c r="C18" s="433">
        <v>111502500</v>
      </c>
      <c r="F18" s="29"/>
    </row>
    <row r="19" spans="1:6" ht="15.75" customHeight="1">
      <c r="A19" s="431" t="s">
        <v>515</v>
      </c>
      <c r="B19" s="432"/>
      <c r="C19" s="433">
        <v>30000</v>
      </c>
      <c r="F19" s="29"/>
    </row>
    <row r="20" spans="1:6" ht="15.75" customHeight="1">
      <c r="A20" s="431" t="s">
        <v>516</v>
      </c>
      <c r="B20" s="432"/>
      <c r="C20" s="433">
        <v>11810</v>
      </c>
      <c r="F20" s="29"/>
    </row>
    <row r="21" spans="1:3" s="39" customFormat="1" ht="18" customHeight="1">
      <c r="A21" s="431"/>
      <c r="B21" s="432"/>
      <c r="C21" s="433"/>
    </row>
    <row r="22" spans="1:6" ht="13.5" thickBot="1">
      <c r="A22" s="434"/>
      <c r="B22" s="435"/>
      <c r="C22" s="436"/>
      <c r="F22" s="29"/>
    </row>
    <row r="23" spans="1:6" ht="13.5" thickBot="1">
      <c r="A23" s="437" t="s">
        <v>48</v>
      </c>
      <c r="B23" s="438">
        <f>SUM(B5:B22)</f>
        <v>170775033</v>
      </c>
      <c r="C23" s="439">
        <f>SUM(C5:C22)</f>
        <v>278140714</v>
      </c>
      <c r="F23" s="29"/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/2020. (VI.30.)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Fapetya</cp:lastModifiedBy>
  <cp:lastPrinted>2019-10-09T10:07:26Z</cp:lastPrinted>
  <dcterms:created xsi:type="dcterms:W3CDTF">1999-10-30T10:30:45Z</dcterms:created>
  <dcterms:modified xsi:type="dcterms:W3CDTF">2020-06-26T08:17:25Z</dcterms:modified>
  <cp:category/>
  <cp:version/>
  <cp:contentType/>
  <cp:contentStatus/>
</cp:coreProperties>
</file>