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25" windowWidth="20520" windowHeight="4170" tabRatio="727" firstSheet="6" activeTab="17"/>
  </bookViews>
  <sheets>
    <sheet name="ÖSSZEFÜGGÉSEK" sheetId="1" r:id="rId1"/>
    <sheet name="1.1.sz.mell." sheetId="2" r:id="rId2"/>
    <sheet name="1.2.sz.mell." sheetId="3" r:id="rId3"/>
    <sheet name="2.1.sz.mell  " sheetId="4" r:id="rId4"/>
    <sheet name="2.2.sz.mell  " sheetId="5" r:id="rId5"/>
    <sheet name="ELLENŐRZÉS-1.sz.2.a.sz.2.b.sz." sheetId="6" r:id="rId6"/>
    <sheet name="3.sz.mell.  " sheetId="7" r:id="rId7"/>
    <sheet name="4.sz.mell." sheetId="8" r:id="rId8"/>
    <sheet name="5.sz.mell." sheetId="9" r:id="rId9"/>
    <sheet name="6.sz.mell." sheetId="10" r:id="rId10"/>
    <sheet name="7.sz.mell." sheetId="11" r:id="rId11"/>
    <sheet name="8. sz. mell. " sheetId="12" r:id="rId12"/>
    <sheet name="9.1. sz. mell" sheetId="13" r:id="rId13"/>
    <sheet name="9.1.1. sz. mell  " sheetId="14" r:id="rId14"/>
    <sheet name="9.2. sz. mell" sheetId="15" r:id="rId15"/>
    <sheet name="9.2.1. sz. mell " sheetId="16" r:id="rId16"/>
    <sheet name="9.3. sz. mell" sheetId="17" r:id="rId17"/>
    <sheet name="9.3.1. sz. mell " sheetId="18" r:id="rId18"/>
    <sheet name="Munka1" sheetId="19" r:id="rId19"/>
  </sheets>
  <definedNames>
    <definedName name="_xlfn.IFERROR" hidden="1">#NAME?</definedName>
    <definedName name="_xlnm.Print_Titles" localSheetId="12">'9.1. sz. mell'!$1:$6</definedName>
    <definedName name="_xlnm.Print_Titles" localSheetId="13">'9.1.1. sz. mell  '!$1:$6</definedName>
    <definedName name="_xlnm.Print_Titles" localSheetId="14">'9.2. sz. mell'!$1:$6</definedName>
    <definedName name="_xlnm.Print_Titles" localSheetId="15">'9.2.1. sz. mell '!$1:$6</definedName>
    <definedName name="_xlnm.Print_Titles" localSheetId="16">'9.3. sz. mell'!$1:$6</definedName>
    <definedName name="_xlnm.Print_Titles" localSheetId="17">'9.3.1. sz. mell '!$1:$6</definedName>
    <definedName name="_xlnm.Print_Area" localSheetId="1">'1.1.sz.mell.'!$A$1:$C$159</definedName>
    <definedName name="_xlnm.Print_Area" localSheetId="2">'1.2.sz.mell.'!$A$1:$C$159</definedName>
  </definedNames>
  <calcPr fullCalcOnLoad="1"/>
</workbook>
</file>

<file path=xl/sharedStrings.xml><?xml version="1.0" encoding="utf-8"?>
<sst xmlns="http://schemas.openxmlformats.org/spreadsheetml/2006/main" count="2898" uniqueCount="486">
  <si>
    <t>Beruházási (felhalmozási) kiadások előirányzata beruházásonként</t>
  </si>
  <si>
    <t>Felújítási kiadások előirányzata felújításonként</t>
  </si>
  <si>
    <t>Felhalmozási bevételek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</si>
  <si>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</si>
  <si>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</si>
  <si>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</si>
  <si>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</si>
  <si>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</si>
  <si>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</si>
  <si>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</si>
  <si>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</si>
  <si>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</si>
  <si>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</si>
  <si>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</si>
  <si>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</si>
  <si>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</si>
  <si>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</si>
  <si>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</si>
  <si>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</si>
  <si>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</si>
  <si>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</si>
  <si>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</si>
  <si>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</si>
  <si>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</si>
  <si>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</si>
  <si>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</si>
  <si>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</si>
  <si>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</si>
  <si>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</si>
  <si>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</si>
  <si>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</si>
  <si>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</si>
  <si>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</si>
  <si>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</si>
  <si>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</si>
  <si>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</si>
  <si>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</si>
  <si>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</si>
  <si>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</si>
  <si>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</si>
  <si>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</si>
  <si>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</si>
  <si>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Bevételek</t>
  </si>
  <si>
    <t>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</si>
  <si>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</si>
  <si>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</si>
  <si>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</si>
  <si>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</si>
  <si>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</si>
  <si>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</si>
  <si>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</si>
  <si>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</si>
  <si>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</si>
  <si>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</si>
  <si>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</si>
  <si>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</si>
  <si>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</si>
  <si>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</si>
  <si>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</si>
  <si>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</si>
  <si>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</si>
  <si>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</si>
  <si>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</si>
  <si>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</si>
  <si>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</si>
  <si>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</si>
  <si>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</si>
  <si>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</si>
  <si>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</si>
  <si>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</si>
  <si>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</si>
  <si>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</si>
  <si>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</si>
  <si>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</si>
  <si>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</si>
  <si>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</si>
  <si>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</si>
  <si>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</si>
  <si>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</si>
  <si>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</si>
  <si>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</si>
  <si>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</si>
  <si>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</si>
  <si>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</si>
  <si>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</si>
  <si>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</si>
  <si>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</si>
  <si>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</si>
  <si>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</si>
  <si>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</si>
  <si>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</si>
  <si>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</si>
  <si>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</si>
  <si>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</si>
  <si>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</si>
  <si>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</si>
  <si>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</si>
  <si>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</si>
  <si>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</si>
  <si>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</si>
  <si>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</si>
  <si>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</si>
  <si>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</si>
  <si>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</si>
  <si>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</si>
  <si>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</si>
  <si>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</si>
  <si>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</si>
  <si>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</si>
  <si>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</si>
  <si>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</si>
  <si>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</si>
  <si>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</si>
  <si>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</si>
  <si>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</si>
  <si>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</si>
  <si>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</si>
  <si>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</si>
  <si>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</si>
  <si>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</si>
  <si>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</si>
  <si>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</si>
  <si>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</si>
  <si>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</si>
  <si>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</si>
  <si>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</si>
  <si>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</si>
  <si>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</si>
  <si>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</si>
  <si>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</si>
  <si>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</si>
  <si>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</si>
  <si>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</si>
  <si>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</si>
  <si>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</si>
  <si>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</si>
  <si>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</si>
  <si>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</si>
  <si>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</si>
  <si>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</si>
  <si>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</si>
  <si>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</si>
  <si>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</si>
  <si>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</si>
  <si>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</si>
  <si>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</si>
  <si>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Közfoglalkoztatottak létszáma (fő)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</si>
  <si>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</si>
  <si>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</si>
  <si>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</si>
  <si>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</si>
  <si>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</si>
  <si>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</si>
  <si>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</si>
  <si>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</si>
  <si>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</si>
  <si>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</si>
  <si>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</si>
  <si>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</si>
  <si>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</si>
  <si>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</si>
  <si>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</si>
  <si>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</si>
  <si>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</si>
  <si>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</si>
  <si>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</si>
  <si>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</si>
  <si>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</si>
  <si>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</si>
  <si>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</si>
  <si>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</si>
  <si>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</si>
  <si>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</si>
  <si>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</si>
  <si>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</si>
  <si>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</si>
  <si>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</si>
  <si>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</si>
  <si>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</si>
  <si>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</si>
  <si>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</si>
  <si>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</si>
  <si>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</si>
  <si>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</si>
  <si>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</si>
  <si>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</si>
  <si>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</si>
  <si>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</si>
  <si>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</si>
  <si>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</si>
  <si>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</si>
  <si>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</si>
  <si>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</si>
  <si>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</si>
  <si>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</si>
  <si>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</si>
  <si>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</si>
  <si>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</si>
  <si>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</si>
  <si>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</si>
  <si>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</si>
  <si>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</si>
  <si>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</si>
  <si>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</si>
  <si>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</si>
  <si>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</si>
  <si>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</si>
  <si>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</si>
  <si>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</si>
  <si>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</si>
  <si>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</si>
  <si>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</si>
  <si>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</si>
  <si>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</si>
  <si>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</si>
  <si>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</si>
  <si>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</si>
  <si>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</si>
  <si>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</si>
  <si>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</si>
  <si>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</si>
  <si>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</si>
  <si>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</si>
  <si>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</si>
  <si>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</si>
  <si>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</si>
  <si>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</si>
  <si>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</si>
  <si>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</si>
  <si>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</si>
  <si>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</si>
  <si>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</si>
  <si>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</si>
  <si>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</si>
  <si>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</si>
  <si>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</si>
  <si>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</si>
  <si>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</si>
  <si>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</si>
  <si>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</si>
  <si>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</si>
  <si>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</si>
  <si>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</si>
  <si>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</si>
  <si>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</si>
  <si>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</si>
  <si>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</si>
  <si>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</si>
  <si>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</si>
  <si>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</si>
  <si>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</si>
  <si>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</si>
  <si>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</si>
  <si>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</si>
  <si>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</si>
  <si>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</si>
  <si>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</si>
  <si>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</si>
  <si>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</si>
  <si>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</si>
  <si>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</si>
  <si>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</si>
  <si>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</si>
  <si>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</si>
  <si>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</si>
  <si>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</si>
  <si>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</si>
  <si>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</si>
  <si>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</si>
  <si>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</si>
  <si>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</si>
  <si>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</si>
  <si>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</si>
  <si>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</si>
  <si>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</si>
  <si>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</si>
  <si>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</si>
  <si>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</si>
  <si>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</si>
  <si>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</si>
  <si>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</si>
  <si>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</si>
  <si>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</si>
  <si>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</si>
  <si>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</si>
  <si>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</si>
  <si>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</si>
  <si>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</si>
  <si>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</si>
  <si>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</si>
  <si>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</si>
  <si>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</si>
  <si>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</si>
  <si>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</si>
  <si>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</si>
  <si>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</si>
  <si>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</si>
  <si>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</si>
  <si>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</si>
  <si>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</si>
  <si>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</si>
  <si>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</si>
  <si>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</si>
  <si>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</si>
  <si>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</si>
  <si>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</si>
  <si>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</si>
  <si>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</si>
  <si>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</si>
  <si>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</si>
  <si>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</si>
  <si>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</si>
  <si>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</si>
  <si>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</si>
  <si>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</si>
  <si>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</si>
  <si>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</si>
  <si>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</si>
  <si>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</si>
  <si>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</si>
  <si>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</si>
  <si>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</si>
  <si>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</si>
  <si>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</si>
  <si>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</si>
  <si>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</si>
  <si>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</si>
  <si>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</si>
  <si>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</si>
  <si>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</si>
  <si>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</si>
  <si>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</si>
  <si>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</si>
  <si>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</si>
  <si>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</si>
  <si>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</si>
  <si>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</si>
  <si>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</si>
  <si>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</si>
  <si>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</si>
  <si>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</si>
  <si>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</si>
  <si>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</si>
  <si>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</si>
  <si>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</si>
  <si>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</si>
  <si>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</si>
  <si>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</si>
  <si>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</si>
  <si>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</si>
  <si>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</si>
  <si>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</si>
  <si>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</si>
  <si>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</si>
  <si>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</si>
  <si>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</si>
  <si>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</si>
  <si>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</si>
  <si>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</si>
  <si>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</si>
  <si>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</si>
  <si>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</si>
  <si>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</si>
  <si>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</si>
  <si>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</si>
  <si>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</si>
  <si>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</si>
  <si>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</si>
  <si>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</si>
  <si>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</si>
  <si>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</si>
  <si>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</si>
  <si>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</si>
  <si>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</si>
  <si>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</si>
  <si>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</si>
  <si>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</si>
  <si>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</si>
  <si>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</si>
  <si>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</si>
  <si>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</si>
  <si>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</si>
  <si>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</si>
  <si>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</si>
  <si>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</si>
  <si>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</si>
  <si>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</si>
  <si>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</si>
  <si>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</si>
  <si>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</si>
  <si>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</si>
  <si>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</si>
  <si>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</si>
  <si>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</si>
  <si>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</si>
  <si>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</si>
  <si>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</si>
  <si>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</si>
  <si>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</si>
  <si>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</si>
  <si>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</si>
  <si>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</si>
  <si>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</si>
  <si>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</si>
  <si>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</si>
  <si>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</si>
  <si>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</si>
  <si>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</si>
  <si>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</si>
  <si>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</si>
  <si>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F=(B-D-E)</t>
  </si>
  <si>
    <t>G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</si>
  <si>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</si>
  <si>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</si>
  <si>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</si>
  <si>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</si>
  <si>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</si>
  <si>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</si>
  <si>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</si>
  <si>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</si>
  <si>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</si>
  <si>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</si>
  <si>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</si>
  <si>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</si>
  <si>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</si>
  <si>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</si>
  <si>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</si>
  <si>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</si>
  <si>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</si>
  <si>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</si>
  <si>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</si>
  <si>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</si>
  <si>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</si>
  <si>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</si>
  <si>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</si>
  <si>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</si>
  <si>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</si>
  <si>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</si>
  <si>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</si>
  <si>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Államháztartáson belüli megelőlegezés visszafizetése</t>
  </si>
  <si>
    <t>forintban</t>
  </si>
  <si>
    <t xml:space="preserve"> forintban</t>
  </si>
  <si>
    <t>Maradvány</t>
  </si>
  <si>
    <t>13.4</t>
  </si>
  <si>
    <t>13.4.</t>
  </si>
  <si>
    <t>2020. évi előirányzat BEVÉTELEK</t>
  </si>
  <si>
    <t>2020. évi előirányzat</t>
  </si>
  <si>
    <t>Harc Község Önkormányzat adósságot keletkeztető ügyletekből és kezességvállalásokból fennálló kötelezettségei</t>
  </si>
  <si>
    <t>Harc Község Önkormányzat saját bevételeinek részletezése az adósságot keletkeztető ügyletből származó tárgyévi fizetési kötelezettség megállapításához</t>
  </si>
  <si>
    <t>Harc Község Önkormányzat 2020. évi adósságot keletkeztető fejlesztési céljai</t>
  </si>
  <si>
    <t>Harc Község Önkormányzat</t>
  </si>
  <si>
    <t>Harc Község Konyhája</t>
  </si>
  <si>
    <t>HARCI KINCSESLÁDA ÓVODA ÉS MINI BÖLCSŐDE</t>
  </si>
  <si>
    <t>Felhasználás   2019. XII. 31-ig</t>
  </si>
  <si>
    <t>Magyar Falu orvosi eszköz</t>
  </si>
  <si>
    <t>2019-2020</t>
  </si>
  <si>
    <t xml:space="preserve">Magyar Falu út építés </t>
  </si>
  <si>
    <t>2020</t>
  </si>
  <si>
    <t>Magyar Falu út felújítás</t>
  </si>
  <si>
    <t>Magyar Falu Óvoda udvar</t>
  </si>
  <si>
    <t>JETA konyha eszközök</t>
  </si>
  <si>
    <t>Jeta Konyha felújítás</t>
  </si>
  <si>
    <t>KEHOP ivóvíz</t>
  </si>
  <si>
    <t>VP szennyvíz</t>
  </si>
  <si>
    <t>2020-2021</t>
  </si>
  <si>
    <t>TOP sió turisztika</t>
  </si>
  <si>
    <t>VP-6.7.2.1.2-16 Egyedi szennyvízkezelés</t>
  </si>
  <si>
    <t>2020.</t>
  </si>
  <si>
    <t>2021.</t>
  </si>
  <si>
    <t>2021. után</t>
  </si>
  <si>
    <t>KEHOP-2.1.3-15-2017-00067 Harc Község ivóvízminőség-javítása</t>
  </si>
  <si>
    <t>2020. évi eredeti előirányzat</t>
  </si>
  <si>
    <t>2020. évi módosított előirányzat</t>
  </si>
  <si>
    <t>03</t>
  </si>
  <si>
    <t xml:space="preserve"> Eredeti előirányzat</t>
  </si>
  <si>
    <t>Módosított előirányzat</t>
  </si>
  <si>
    <t>Óvoda: wifi router</t>
  </si>
  <si>
    <t>Óvoda: szekrény</t>
  </si>
  <si>
    <t>Eredeti előirányzat</t>
  </si>
  <si>
    <t>9.3. melléklet a /2020. (VI.30.) önkormányzati rendelethez</t>
  </si>
  <si>
    <t>9.2. melléklet a /2020. (VI.30.) önkormányzati rendelethez</t>
  </si>
  <si>
    <t>Konyha: lábasok, ételszállító badella</t>
  </si>
  <si>
    <t>9.1. melléklet a /2020. (VI.30) önkormányzati rendelethez</t>
  </si>
  <si>
    <t>TOP-1.2.1-15-TL1-2016-00019 A Sió vízi turisztikai fejlesztés I.üteme</t>
  </si>
  <si>
    <t>JETA településrendezési terv</t>
  </si>
  <si>
    <t>9.1.1. melléklet a /2020. (     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</si>
</sst>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[$¥€-2]\ #\ ##,000_);[Red]\([$€-2]\ #\ ##,000\)"/>
    <numFmt numFmtId="176" formatCode="_-* #,##0\ &quot;Ft&quot;_-;\-* #,##0\ &quot;Ft&quot;_-;_-* &quot;-&quot;??\ &quot;Ft&quot;_-;_-@_-"/>
    <numFmt numFmtId="177" formatCode="_-* #,##0.0\ &quot;Ft&quot;_-;\-* #,##0.0\ &quot;Ft&quot;_-;_-* &quot;-&quot;??\ &quot;Ft&quot;_-;_-@_-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6" fontId="16" fillId="0" borderId="11" xfId="0" applyNumberFormat="1" applyFont="1" applyFill="1" applyBorder="1" applyAlignment="1" applyProtection="1">
      <alignment vertical="center" wrapText="1"/>
      <protection locked="0"/>
    </xf>
    <xf numFmtId="166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6" fontId="5" fillId="0" borderId="0" xfId="0" applyNumberFormat="1" applyFont="1" applyFill="1" applyAlignment="1" applyProtection="1">
      <alignment horizontal="right" wrapText="1"/>
      <protection/>
    </xf>
    <xf numFmtId="166" fontId="7" fillId="0" borderId="26" xfId="0" applyNumberFormat="1" applyFont="1" applyFill="1" applyBorder="1" applyAlignment="1" applyProtection="1">
      <alignment horizontal="center" vertical="center" wrapText="1"/>
      <protection/>
    </xf>
    <xf numFmtId="166" fontId="14" fillId="0" borderId="27" xfId="0" applyNumberFormat="1" applyFont="1" applyFill="1" applyBorder="1" applyAlignment="1" applyProtection="1">
      <alignment horizontal="center" vertical="center" wrapText="1"/>
      <protection/>
    </xf>
    <xf numFmtId="166" fontId="14" fillId="0" borderId="28" xfId="0" applyNumberFormat="1" applyFont="1" applyFill="1" applyBorder="1" applyAlignment="1" applyProtection="1">
      <alignment horizontal="center" vertical="center" wrapText="1"/>
      <protection/>
    </xf>
    <xf numFmtId="166" fontId="14" fillId="0" borderId="29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6" fillId="0" borderId="30" xfId="0" applyNumberFormat="1" applyFont="1" applyFill="1" applyBorder="1" applyAlignment="1" applyProtection="1">
      <alignment vertical="center" wrapText="1"/>
      <protection/>
    </xf>
    <xf numFmtId="166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31" xfId="0" applyNumberFormat="1" applyFont="1" applyFill="1" applyBorder="1" applyAlignment="1" applyProtection="1">
      <alignment vertical="center" wrapText="1"/>
      <protection/>
    </xf>
    <xf numFmtId="166" fontId="14" fillId="0" borderId="23" xfId="0" applyNumberFormat="1" applyFont="1" applyFill="1" applyBorder="1" applyAlignment="1" applyProtection="1">
      <alignment vertical="center" wrapText="1"/>
      <protection/>
    </xf>
    <xf numFmtId="166" fontId="14" fillId="0" borderId="26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30" xfId="0" applyNumberFormat="1" applyFont="1" applyFill="1" applyBorder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166" fontId="13" fillId="0" borderId="31" xfId="0" applyNumberFormat="1" applyFont="1" applyFill="1" applyBorder="1" applyAlignment="1" applyProtection="1">
      <alignment vertical="center" wrapText="1"/>
      <protection/>
    </xf>
    <xf numFmtId="166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6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6" fontId="14" fillId="33" borderId="23" xfId="0" applyNumberFormat="1" applyFont="1" applyFill="1" applyBorder="1" applyAlignment="1" applyProtection="1">
      <alignment vertical="center" wrapText="1"/>
      <protection/>
    </xf>
    <xf numFmtId="166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66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4" fillId="0" borderId="23" xfId="58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 horizontal="right" indent="1"/>
    </xf>
    <xf numFmtId="0" fontId="5" fillId="0" borderId="33" xfId="0" applyFont="1" applyFill="1" applyBorder="1" applyAlignment="1" applyProtection="1">
      <alignment horizontal="right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4" xfId="58" applyFont="1" applyFill="1" applyBorder="1" applyAlignment="1" applyProtection="1">
      <alignment horizontal="left" vertical="center" wrapText="1" indent="6"/>
      <protection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0" fontId="1" fillId="0" borderId="0" xfId="58" applyFont="1" applyFill="1">
      <alignment/>
      <protection/>
    </xf>
    <xf numFmtId="166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8" fontId="0" fillId="0" borderId="32" xfId="40" applyNumberFormat="1" applyFont="1" applyFill="1" applyBorder="1" applyAlignment="1">
      <alignment/>
    </xf>
    <xf numFmtId="168" fontId="0" fillId="0" borderId="30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0" fillId="0" borderId="12" xfId="58" applyFont="1" applyFill="1" applyBorder="1" applyProtection="1">
      <alignment/>
      <protection locked="0"/>
    </xf>
    <xf numFmtId="168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8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8" fontId="0" fillId="0" borderId="15" xfId="40" applyNumberFormat="1" applyFont="1" applyFill="1" applyBorder="1" applyAlignment="1" applyProtection="1">
      <alignment/>
      <protection locked="0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5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3" xfId="58" applyFont="1" applyFill="1" applyBorder="1" applyAlignment="1" applyProtection="1">
      <alignment horizontal="center" vertical="center"/>
      <protection/>
    </xf>
    <xf numFmtId="0" fontId="16" fillId="0" borderId="26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68" fontId="14" fillId="0" borderId="26" xfId="40" applyNumberFormat="1" applyFont="1" applyFill="1" applyBorder="1" applyAlignment="1" applyProtection="1">
      <alignment/>
      <protection/>
    </xf>
    <xf numFmtId="168" fontId="16" fillId="0" borderId="35" xfId="40" applyNumberFormat="1" applyFont="1" applyFill="1" applyBorder="1" applyAlignment="1" applyProtection="1">
      <alignment/>
      <protection locked="0"/>
    </xf>
    <xf numFmtId="168" fontId="16" fillId="0" borderId="30" xfId="40" applyNumberFormat="1" applyFont="1" applyFill="1" applyBorder="1" applyAlignment="1" applyProtection="1">
      <alignment/>
      <protection locked="0"/>
    </xf>
    <xf numFmtId="168" fontId="16" fillId="0" borderId="31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 locked="0"/>
    </xf>
    <xf numFmtId="0" fontId="16" fillId="0" borderId="11" xfId="58" applyFont="1" applyFill="1" applyBorder="1" applyProtection="1">
      <alignment/>
      <protection locked="0"/>
    </xf>
    <xf numFmtId="0" fontId="16" fillId="0" borderId="15" xfId="58" applyFont="1" applyFill="1" applyBorder="1" applyProtection="1">
      <alignment/>
      <protection locked="0"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center" vertical="center" wrapText="1"/>
      <protection/>
    </xf>
    <xf numFmtId="166" fontId="7" fillId="0" borderId="23" xfId="0" applyNumberFormat="1" applyFont="1" applyFill="1" applyBorder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left" vertical="center" wrapText="1"/>
      <protection/>
    </xf>
    <xf numFmtId="166" fontId="7" fillId="0" borderId="23" xfId="0" applyNumberFormat="1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35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30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30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13" fillId="0" borderId="0" xfId="0" applyNumberFormat="1" applyFont="1" applyFill="1" applyAlignment="1" applyProtection="1">
      <alignment vertical="center" wrapText="1"/>
      <protection/>
    </xf>
    <xf numFmtId="0" fontId="7" fillId="0" borderId="3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2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6" fontId="16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6" fontId="14" fillId="0" borderId="36" xfId="58" applyNumberFormat="1" applyFont="1" applyFill="1" applyBorder="1" applyAlignment="1" applyProtection="1">
      <alignment horizontal="right" vertical="center" wrapText="1" indent="1"/>
      <protection/>
    </xf>
    <xf numFmtId="166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6" fontId="16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6" fontId="16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66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5" fillId="0" borderId="0" xfId="0" applyNumberFormat="1" applyFont="1" applyFill="1" applyAlignment="1" applyProtection="1">
      <alignment horizontal="right" vertical="center"/>
      <protection/>
    </xf>
    <xf numFmtId="166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4" fillId="0" borderId="48" xfId="0" applyNumberFormat="1" applyFont="1" applyFill="1" applyBorder="1" applyAlignment="1" applyProtection="1">
      <alignment horizontal="center" vertical="center" wrapText="1"/>
      <protection/>
    </xf>
    <xf numFmtId="166" fontId="14" fillId="0" borderId="22" xfId="0" applyNumberFormat="1" applyFont="1" applyFill="1" applyBorder="1" applyAlignment="1" applyProtection="1">
      <alignment horizontal="center" vertical="center" wrapText="1"/>
      <protection/>
    </xf>
    <xf numFmtId="166" fontId="14" fillId="0" borderId="23" xfId="0" applyNumberFormat="1" applyFont="1" applyFill="1" applyBorder="1" applyAlignment="1" applyProtection="1">
      <alignment horizontal="center" vertical="center" wrapText="1"/>
      <protection/>
    </xf>
    <xf numFmtId="166" fontId="14" fillId="0" borderId="26" xfId="0" applyNumberFormat="1" applyFont="1" applyFill="1" applyBorder="1" applyAlignment="1" applyProtection="1">
      <alignment horizontal="center" vertical="center" wrapText="1"/>
      <protection/>
    </xf>
    <xf numFmtId="166" fontId="14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49" xfId="0" applyNumberFormat="1" applyFill="1" applyBorder="1" applyAlignment="1" applyProtection="1">
      <alignment horizontal="left" vertical="center" wrapText="1" indent="1"/>
      <protection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0" xfId="0" applyNumberFormat="1" applyFill="1" applyBorder="1" applyAlignment="1" applyProtection="1">
      <alignment horizontal="left" vertical="center" wrapText="1" indent="1"/>
      <protection/>
    </xf>
    <xf numFmtId="166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51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6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8" fontId="16" fillId="0" borderId="54" xfId="40" applyNumberFormat="1" applyFont="1" applyFill="1" applyBorder="1" applyAlignment="1" applyProtection="1">
      <alignment/>
      <protection locked="0"/>
    </xf>
    <xf numFmtId="168" fontId="16" fillId="0" borderId="43" xfId="40" applyNumberFormat="1" applyFont="1" applyFill="1" applyBorder="1" applyAlignment="1" applyProtection="1">
      <alignment/>
      <protection locked="0"/>
    </xf>
    <xf numFmtId="168" fontId="16" fillId="0" borderId="44" xfId="40" applyNumberFormat="1" applyFont="1" applyFill="1" applyBorder="1" applyAlignment="1" applyProtection="1">
      <alignment/>
      <protection locked="0"/>
    </xf>
    <xf numFmtId="0" fontId="16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 quotePrefix="1">
      <alignment horizontal="right" vertical="center" indent="1"/>
      <protection/>
    </xf>
    <xf numFmtId="0" fontId="7" fillId="0" borderId="36" xfId="0" applyFont="1" applyFill="1" applyBorder="1" applyAlignment="1" applyProtection="1">
      <alignment horizontal="right" vertical="center" wrapText="1" indent="1"/>
      <protection/>
    </xf>
    <xf numFmtId="166" fontId="7" fillId="0" borderId="44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52" xfId="0" applyNumberFormat="1" applyFill="1" applyBorder="1" applyAlignment="1" applyProtection="1">
      <alignment horizontal="left" vertical="center" wrapText="1" indent="1"/>
      <protection/>
    </xf>
    <xf numFmtId="166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36" xfId="58" applyFont="1" applyFill="1" applyBorder="1" applyAlignment="1" applyProtection="1">
      <alignment horizontal="center" vertical="center" wrapText="1"/>
      <protection/>
    </xf>
    <xf numFmtId="166" fontId="16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6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166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66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0" fontId="3" fillId="0" borderId="22" xfId="58" applyFont="1" applyFill="1" applyBorder="1" applyAlignment="1">
      <alignment horizontal="center" vertical="center"/>
      <protection/>
    </xf>
    <xf numFmtId="168" fontId="3" fillId="0" borderId="23" xfId="58" applyNumberFormat="1" applyFont="1" applyFill="1" applyBorder="1">
      <alignment/>
      <protection/>
    </xf>
    <xf numFmtId="168" fontId="3" fillId="0" borderId="26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4" fillId="0" borderId="22" xfId="58" applyFont="1" applyFill="1" applyBorder="1" applyAlignment="1" applyProtection="1">
      <alignment horizontal="center" vertical="center"/>
      <protection/>
    </xf>
    <xf numFmtId="166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6" xfId="0" applyNumberForma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74" fontId="3" fillId="0" borderId="15" xfId="58" applyNumberFormat="1" applyFont="1" applyFill="1" applyBorder="1" applyAlignment="1">
      <alignment horizontal="center" vertical="center" wrapText="1"/>
      <protection/>
    </xf>
    <xf numFmtId="0" fontId="20" fillId="0" borderId="11" xfId="0" applyFont="1" applyBorder="1" applyAlignment="1" applyProtection="1" quotePrefix="1">
      <alignment horizontal="left" wrapText="1" inden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4" fillId="0" borderId="27" xfId="58" applyFont="1" applyFill="1" applyBorder="1" applyAlignment="1" applyProtection="1">
      <alignment horizontal="left" vertical="center" wrapText="1" indent="1"/>
      <protection/>
    </xf>
    <xf numFmtId="0" fontId="14" fillId="0" borderId="28" xfId="58" applyFont="1" applyFill="1" applyBorder="1" applyAlignment="1" applyProtection="1">
      <alignment vertical="center" wrapText="1"/>
      <protection/>
    </xf>
    <xf numFmtId="166" fontId="14" fillId="0" borderId="29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34" xfId="58" applyFont="1" applyFill="1" applyBorder="1" applyAlignment="1" applyProtection="1">
      <alignment horizontal="left" vertical="center" wrapText="1" indent="7"/>
      <protection/>
    </xf>
    <xf numFmtId="166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58" applyFont="1" applyFill="1" applyBorder="1" applyAlignment="1" applyProtection="1">
      <alignment horizontal="left" vertical="center" wrapText="1"/>
      <protection/>
    </xf>
    <xf numFmtId="166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57" xfId="0" applyNumberFormat="1" applyFont="1" applyFill="1" applyBorder="1" applyAlignment="1" applyProtection="1">
      <alignment horizontal="right" vertical="center" indent="1"/>
      <protection/>
    </xf>
    <xf numFmtId="49" fontId="14" fillId="0" borderId="22" xfId="58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vertical="center"/>
      <protection/>
    </xf>
    <xf numFmtId="166" fontId="16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8" xfId="0" applyFont="1" applyBorder="1" applyAlignment="1" applyProtection="1">
      <alignment horizontal="left" vertical="center" wrapText="1" indent="1"/>
      <protection/>
    </xf>
    <xf numFmtId="0" fontId="20" fillId="0" borderId="34" xfId="0" applyFont="1" applyBorder="1" applyAlignment="1" applyProtection="1">
      <alignment horizontal="left" wrapText="1" indent="1"/>
      <protection/>
    </xf>
    <xf numFmtId="166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4" xfId="0" applyFont="1" applyFill="1" applyBorder="1" applyAlignment="1" applyProtection="1" quotePrefix="1">
      <alignment horizontal="right" vertical="center" indent="1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3" fillId="0" borderId="48" xfId="0" applyFont="1" applyBorder="1" applyAlignment="1">
      <alignment horizontal="center"/>
    </xf>
    <xf numFmtId="176" fontId="67" fillId="0" borderId="0" xfId="60" applyNumberFormat="1" applyFont="1" applyFill="1" applyAlignment="1">
      <alignment/>
    </xf>
    <xf numFmtId="0" fontId="21" fillId="0" borderId="0" xfId="0" applyFont="1" applyBorder="1" applyAlignment="1" applyProtection="1">
      <alignment horizontal="center" wrapText="1"/>
      <protection/>
    </xf>
    <xf numFmtId="0" fontId="21" fillId="0" borderId="0" xfId="0" applyFont="1" applyBorder="1" applyAlignment="1" applyProtection="1">
      <alignment wrapText="1"/>
      <protection/>
    </xf>
    <xf numFmtId="166" fontId="14" fillId="0" borderId="0" xfId="58" applyNumberFormat="1" applyFont="1" applyFill="1" applyBorder="1" applyAlignment="1" applyProtection="1">
      <alignment horizontal="right" vertical="center" wrapText="1" indent="1"/>
      <protection/>
    </xf>
    <xf numFmtId="166" fontId="0" fillId="0" borderId="0" xfId="58" applyNumberFormat="1" applyFont="1" applyFill="1" applyProtection="1">
      <alignment/>
      <protection/>
    </xf>
    <xf numFmtId="49" fontId="7" fillId="0" borderId="57" xfId="0" applyNumberFormat="1" applyFont="1" applyFill="1" applyBorder="1" applyAlignment="1" applyProtection="1" quotePrefix="1">
      <alignment horizontal="right" vertical="center" indent="1"/>
      <protection/>
    </xf>
    <xf numFmtId="166" fontId="2" fillId="0" borderId="0" xfId="58" applyNumberFormat="1" applyFont="1" applyFill="1" applyAlignment="1" applyProtection="1">
      <alignment horizontal="right" vertical="center" indent="1"/>
      <protection/>
    </xf>
    <xf numFmtId="166" fontId="1" fillId="0" borderId="0" xfId="0" applyNumberFormat="1" applyFont="1" applyFill="1" applyAlignment="1">
      <alignment vertical="center" wrapText="1"/>
    </xf>
    <xf numFmtId="176" fontId="2" fillId="0" borderId="0" xfId="60" applyNumberFormat="1" applyFont="1" applyFill="1" applyAlignment="1" applyProtection="1">
      <alignment/>
      <protection/>
    </xf>
    <xf numFmtId="176" fontId="16" fillId="0" borderId="0" xfId="60" applyNumberFormat="1" applyFont="1" applyFill="1" applyAlignment="1" applyProtection="1">
      <alignment/>
      <protection/>
    </xf>
    <xf numFmtId="176" fontId="0" fillId="0" borderId="0" xfId="60" applyNumberFormat="1" applyFont="1" applyFill="1" applyAlignment="1" applyProtection="1">
      <alignment/>
      <protection/>
    </xf>
    <xf numFmtId="176" fontId="2" fillId="0" borderId="0" xfId="60" applyNumberFormat="1" applyFont="1" applyFill="1" applyAlignment="1" applyProtection="1">
      <alignment/>
      <protection/>
    </xf>
    <xf numFmtId="176" fontId="6" fillId="0" borderId="0" xfId="60" applyNumberFormat="1" applyFont="1" applyFill="1" applyAlignment="1" applyProtection="1">
      <alignment/>
      <protection/>
    </xf>
    <xf numFmtId="166" fontId="15" fillId="0" borderId="33" xfId="58" applyNumberFormat="1" applyFont="1" applyFill="1" applyBorder="1" applyAlignment="1" applyProtection="1">
      <alignment horizontal="left" vertical="center"/>
      <protection/>
    </xf>
    <xf numFmtId="166" fontId="6" fillId="0" borderId="0" xfId="58" applyNumberFormat="1" applyFont="1" applyFill="1" applyBorder="1" applyAlignment="1" applyProtection="1">
      <alignment horizontal="center" vertical="center"/>
      <protection/>
    </xf>
    <xf numFmtId="166" fontId="15" fillId="0" borderId="33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6" fontId="7" fillId="0" borderId="58" xfId="0" applyNumberFormat="1" applyFont="1" applyFill="1" applyBorder="1" applyAlignment="1" applyProtection="1">
      <alignment horizontal="center" vertical="center" wrapText="1"/>
      <protection/>
    </xf>
    <xf numFmtId="166" fontId="7" fillId="0" borderId="59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/>
    </xf>
    <xf numFmtId="166" fontId="27" fillId="0" borderId="60" xfId="0" applyNumberFormat="1" applyFont="1" applyFill="1" applyBorder="1" applyAlignment="1" applyProtection="1">
      <alignment horizontal="center" vertical="center" wrapText="1"/>
      <protection/>
    </xf>
    <xf numFmtId="166" fontId="7" fillId="0" borderId="61" xfId="0" applyNumberFormat="1" applyFont="1" applyFill="1" applyBorder="1" applyAlignment="1" applyProtection="1">
      <alignment horizontal="center" vertical="center" wrapText="1"/>
      <protection/>
    </xf>
    <xf numFmtId="166" fontId="7" fillId="0" borderId="62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5" xfId="58" applyFont="1" applyFill="1" applyBorder="1" applyAlignment="1">
      <alignment horizontal="center" vertical="center" wrapText="1"/>
      <protection/>
    </xf>
    <xf numFmtId="0" fontId="3" fillId="0" borderId="31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6" fillId="0" borderId="60" xfId="58" applyFont="1" applyFill="1" applyBorder="1" applyAlignment="1">
      <alignment horizontal="justify" vertical="center" wrapText="1"/>
      <protection/>
    </xf>
    <xf numFmtId="166" fontId="6" fillId="0" borderId="0" xfId="0" applyNumberFormat="1" applyFont="1" applyFill="1" applyAlignment="1">
      <alignment horizontal="center" vertical="center" wrapText="1"/>
    </xf>
    <xf numFmtId="0" fontId="7" fillId="0" borderId="40" xfId="0" applyFont="1" applyFill="1" applyBorder="1" applyAlignment="1" applyProtection="1">
      <alignment horizontal="left" indent="1"/>
      <protection/>
    </xf>
    <xf numFmtId="0" fontId="7" fillId="0" borderId="41" xfId="0" applyFont="1" applyFill="1" applyBorder="1" applyAlignment="1" applyProtection="1">
      <alignment horizontal="left" indent="1"/>
      <protection/>
    </xf>
    <xf numFmtId="0" fontId="7" fillId="0" borderId="42" xfId="0" applyFont="1" applyFill="1" applyBorder="1" applyAlignment="1" applyProtection="1">
      <alignment horizontal="left" indent="1"/>
      <protection/>
    </xf>
    <xf numFmtId="0" fontId="16" fillId="0" borderId="13" xfId="0" applyFont="1" applyFill="1" applyBorder="1" applyAlignment="1" applyProtection="1">
      <alignment horizontal="right" indent="1"/>
      <protection locked="0"/>
    </xf>
    <xf numFmtId="0" fontId="16" fillId="0" borderId="35" xfId="0" applyFont="1" applyFill="1" applyBorder="1" applyAlignment="1" applyProtection="1">
      <alignment horizontal="right" indent="1"/>
      <protection locked="0"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31" xfId="0" applyFont="1" applyFill="1" applyBorder="1" applyAlignment="1" applyProtection="1">
      <alignment horizontal="right" indent="1"/>
      <protection locked="0"/>
    </xf>
    <xf numFmtId="0" fontId="14" fillId="0" borderId="23" xfId="0" applyFont="1" applyFill="1" applyBorder="1" applyAlignment="1" applyProtection="1">
      <alignment horizontal="right" indent="1"/>
      <protection/>
    </xf>
    <xf numFmtId="0" fontId="14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16" fillId="0" borderId="56" xfId="0" applyFont="1" applyFill="1" applyBorder="1" applyAlignment="1" applyProtection="1">
      <alignment horizontal="left" indent="1"/>
      <protection locked="0"/>
    </xf>
    <xf numFmtId="0" fontId="16" fillId="0" borderId="65" xfId="0" applyFont="1" applyFill="1" applyBorder="1" applyAlignment="1" applyProtection="1">
      <alignment horizontal="left" indent="1"/>
      <protection locked="0"/>
    </xf>
    <xf numFmtId="0" fontId="16" fillId="0" borderId="66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38" xfId="0" applyFont="1" applyFill="1" applyBorder="1" applyAlignment="1" applyProtection="1">
      <alignment horizontal="left" indent="1"/>
      <protection locked="0"/>
    </xf>
    <xf numFmtId="0" fontId="16" fillId="0" borderId="39" xfId="0" applyFont="1" applyFill="1" applyBorder="1" applyAlignment="1" applyProtection="1">
      <alignment horizontal="left" indent="1"/>
      <protection locked="0"/>
    </xf>
    <xf numFmtId="0" fontId="16" fillId="0" borderId="67" xfId="0" applyFont="1" applyFill="1" applyBorder="1" applyAlignment="1" applyProtection="1">
      <alignment horizontal="left" indent="1"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6" sqref="A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102</v>
      </c>
    </row>
    <row r="4" spans="1:2" ht="12.75">
      <c r="A4" s="83"/>
      <c r="B4" s="83"/>
    </row>
    <row r="5" spans="1:2" s="93" customFormat="1" ht="15.75">
      <c r="A5" s="60" t="s">
        <v>445</v>
      </c>
      <c r="B5" s="92"/>
    </row>
    <row r="6" spans="1:2" ht="12.75">
      <c r="A6" s="83"/>
      <c r="B6" s="83"/>
    </row>
    <row r="7" spans="1:2" ht="12.75">
      <c r="A7" s="83" t="s">
        <v>433</v>
      </c>
      <c r="B7" s="83" t="s">
        <v>398</v>
      </c>
    </row>
    <row r="8" spans="1:2" ht="12.75">
      <c r="A8" s="83" t="s">
        <v>434</v>
      </c>
      <c r="B8" s="83" t="s">
        <v>399</v>
      </c>
    </row>
    <row r="9" spans="1:2" ht="12.75">
      <c r="A9" s="83" t="s">
        <v>435</v>
      </c>
      <c r="B9" s="83" t="s">
        <v>400</v>
      </c>
    </row>
    <row r="10" spans="1:2" ht="12.75">
      <c r="A10" s="83"/>
      <c r="B10" s="83"/>
    </row>
    <row r="11" spans="1:2" ht="12.75">
      <c r="A11" s="83"/>
      <c r="B11" s="83"/>
    </row>
    <row r="12" spans="1:2" s="93" customFormat="1" ht="15.75">
      <c r="A12" s="60" t="str">
        <f>+CONCATENATE(LEFT(A5,4),". évi előirányzat KIADÁSOK")</f>
        <v>2020. évi előirányzat KIADÁSOK</v>
      </c>
      <c r="B12" s="92"/>
    </row>
    <row r="13" spans="1:2" ht="12.75">
      <c r="A13" s="83"/>
      <c r="B13" s="83"/>
    </row>
    <row r="14" spans="1:2" ht="12.75">
      <c r="A14" s="83" t="s">
        <v>436</v>
      </c>
      <c r="B14" s="83" t="s">
        <v>401</v>
      </c>
    </row>
    <row r="15" spans="1:2" ht="12.75">
      <c r="A15" s="83" t="s">
        <v>437</v>
      </c>
      <c r="B15" s="83" t="s">
        <v>402</v>
      </c>
    </row>
    <row r="16" spans="1:2" ht="12.75">
      <c r="A16" s="83" t="s">
        <v>438</v>
      </c>
      <c r="B16" s="83" t="s">
        <v>403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9"/>
  <sheetViews>
    <sheetView view="pageLayout" workbookViewId="0" topLeftCell="A1">
      <selection activeCell="A1" sqref="A1:F1"/>
    </sheetView>
  </sheetViews>
  <sheetFormatPr defaultColWidth="9.00390625" defaultRowHeight="12.75"/>
  <cols>
    <col min="1" max="1" width="47.1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42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5.5" customHeight="1">
      <c r="A1" s="371" t="s">
        <v>0</v>
      </c>
      <c r="B1" s="371"/>
      <c r="C1" s="371"/>
      <c r="D1" s="371"/>
      <c r="E1" s="371"/>
      <c r="F1" s="371"/>
    </row>
    <row r="2" spans="1:6" ht="22.5" customHeight="1" thickBot="1">
      <c r="A2" s="129"/>
      <c r="B2" s="42"/>
      <c r="C2" s="42"/>
      <c r="D2" s="42"/>
      <c r="E2" s="42"/>
      <c r="F2" s="37" t="s">
        <v>441</v>
      </c>
    </row>
    <row r="3" spans="1:6" s="33" customFormat="1" ht="44.25" customHeight="1" thickBot="1">
      <c r="A3" s="130" t="s">
        <v>48</v>
      </c>
      <c r="B3" s="131" t="s">
        <v>49</v>
      </c>
      <c r="C3" s="131" t="s">
        <v>50</v>
      </c>
      <c r="D3" s="131" t="s">
        <v>453</v>
      </c>
      <c r="E3" s="131" t="s">
        <v>446</v>
      </c>
      <c r="F3" s="38" t="str">
        <f>+CONCATENATE(LEFT(ÖSSZEFÜGGÉSEK!A5,4),". utáni szükséglet")</f>
        <v>2020. utáni szükséglet</v>
      </c>
    </row>
    <row r="4" spans="1:6" s="42" customFormat="1" ht="12" customHeight="1" thickBot="1">
      <c r="A4" s="39" t="s">
        <v>404</v>
      </c>
      <c r="B4" s="40" t="s">
        <v>405</v>
      </c>
      <c r="C4" s="40" t="s">
        <v>406</v>
      </c>
      <c r="D4" s="40" t="s">
        <v>408</v>
      </c>
      <c r="E4" s="40" t="s">
        <v>407</v>
      </c>
      <c r="F4" s="41" t="s">
        <v>410</v>
      </c>
    </row>
    <row r="5" spans="1:6" ht="15.75" customHeight="1">
      <c r="A5" s="309" t="s">
        <v>454</v>
      </c>
      <c r="B5" s="23">
        <v>2532784</v>
      </c>
      <c r="C5" s="311" t="s">
        <v>455</v>
      </c>
      <c r="D5" s="23">
        <v>520573</v>
      </c>
      <c r="E5" s="23">
        <v>2012211</v>
      </c>
      <c r="F5" s="43">
        <f aca="true" t="shared" si="0" ref="F5:F22">B5-D5-E5</f>
        <v>0</v>
      </c>
    </row>
    <row r="6" spans="1:6" ht="15.75" customHeight="1">
      <c r="A6" s="309" t="s">
        <v>456</v>
      </c>
      <c r="B6" s="23">
        <f>1930599+9335401</f>
        <v>11266000</v>
      </c>
      <c r="C6" s="311" t="s">
        <v>457</v>
      </c>
      <c r="D6" s="23">
        <v>0</v>
      </c>
      <c r="E6" s="23">
        <v>11266000</v>
      </c>
      <c r="F6" s="43">
        <f t="shared" si="0"/>
        <v>0</v>
      </c>
    </row>
    <row r="7" spans="1:6" ht="15.75" customHeight="1">
      <c r="A7" s="309" t="s">
        <v>459</v>
      </c>
      <c r="B7" s="23">
        <v>4939430</v>
      </c>
      <c r="C7" s="311" t="s">
        <v>457</v>
      </c>
      <c r="D7" s="23"/>
      <c r="E7" s="23">
        <v>4939430</v>
      </c>
      <c r="F7" s="43">
        <f t="shared" si="0"/>
        <v>0</v>
      </c>
    </row>
    <row r="8" spans="1:6" ht="15.75" customHeight="1">
      <c r="A8" s="310" t="s">
        <v>460</v>
      </c>
      <c r="B8" s="23">
        <v>4076572</v>
      </c>
      <c r="C8" s="311" t="s">
        <v>457</v>
      </c>
      <c r="D8" s="23"/>
      <c r="E8" s="23">
        <v>4076572</v>
      </c>
      <c r="F8" s="43">
        <f t="shared" si="0"/>
        <v>0</v>
      </c>
    </row>
    <row r="9" spans="1:6" ht="15.75" customHeight="1">
      <c r="A9" s="309" t="s">
        <v>462</v>
      </c>
      <c r="B9" s="23">
        <v>228049129</v>
      </c>
      <c r="C9" s="311" t="s">
        <v>455</v>
      </c>
      <c r="D9" s="23">
        <f>134905000-87100000</f>
        <v>47805000</v>
      </c>
      <c r="E9" s="23">
        <f>93144129+87100000</f>
        <v>180244129</v>
      </c>
      <c r="F9" s="43">
        <f t="shared" si="0"/>
        <v>0</v>
      </c>
    </row>
    <row r="10" spans="1:6" ht="15.75" customHeight="1">
      <c r="A10" s="310" t="s">
        <v>463</v>
      </c>
      <c r="B10" s="23">
        <v>80597028</v>
      </c>
      <c r="C10" s="311" t="s">
        <v>464</v>
      </c>
      <c r="D10" s="23">
        <v>0</v>
      </c>
      <c r="E10" s="23">
        <v>78823529</v>
      </c>
      <c r="F10" s="43">
        <f t="shared" si="0"/>
        <v>1773499</v>
      </c>
    </row>
    <row r="11" spans="1:6" ht="15.75" customHeight="1">
      <c r="A11" s="309" t="s">
        <v>465</v>
      </c>
      <c r="B11" s="23">
        <v>43888226</v>
      </c>
      <c r="C11" s="311" t="s">
        <v>457</v>
      </c>
      <c r="D11" s="23"/>
      <c r="E11" s="23">
        <v>43888226</v>
      </c>
      <c r="F11" s="43">
        <f t="shared" si="0"/>
        <v>0</v>
      </c>
    </row>
    <row r="12" spans="1:6" ht="15.75" customHeight="1">
      <c r="A12" s="309" t="s">
        <v>476</v>
      </c>
      <c r="B12" s="23">
        <v>15750</v>
      </c>
      <c r="C12" s="311" t="s">
        <v>457</v>
      </c>
      <c r="D12" s="23"/>
      <c r="E12" s="23">
        <f>12402+3348</f>
        <v>15750</v>
      </c>
      <c r="F12" s="43">
        <f t="shared" si="0"/>
        <v>0</v>
      </c>
    </row>
    <row r="13" spans="1:6" ht="15.75" customHeight="1">
      <c r="A13" s="309" t="s">
        <v>477</v>
      </c>
      <c r="B13" s="23">
        <f>8898+32962</f>
        <v>41860</v>
      </c>
      <c r="C13" s="311" t="s">
        <v>457</v>
      </c>
      <c r="D13" s="23"/>
      <c r="E13" s="23">
        <v>41860</v>
      </c>
      <c r="F13" s="43">
        <f t="shared" si="0"/>
        <v>0</v>
      </c>
    </row>
    <row r="14" spans="1:6" ht="15.75" customHeight="1">
      <c r="A14" s="309" t="s">
        <v>481</v>
      </c>
      <c r="B14" s="23">
        <v>87850</v>
      </c>
      <c r="C14" s="311" t="s">
        <v>457</v>
      </c>
      <c r="D14" s="23"/>
      <c r="E14" s="23">
        <v>87850</v>
      </c>
      <c r="F14" s="43">
        <f t="shared" si="0"/>
        <v>0</v>
      </c>
    </row>
    <row r="15" spans="1:6" ht="15.75" customHeight="1">
      <c r="A15" s="309" t="s">
        <v>484</v>
      </c>
      <c r="B15" s="23">
        <v>4435260</v>
      </c>
      <c r="C15" s="311" t="s">
        <v>457</v>
      </c>
      <c r="D15" s="23"/>
      <c r="E15" s="23">
        <v>4435260</v>
      </c>
      <c r="F15" s="43">
        <f t="shared" si="0"/>
        <v>0</v>
      </c>
    </row>
    <row r="16" spans="1:6" ht="15.75" customHeight="1">
      <c r="A16" s="309"/>
      <c r="B16" s="23"/>
      <c r="C16" s="311"/>
      <c r="D16" s="23"/>
      <c r="E16" s="23"/>
      <c r="F16" s="43">
        <f t="shared" si="0"/>
        <v>0</v>
      </c>
    </row>
    <row r="17" spans="1:6" ht="15.75" customHeight="1">
      <c r="A17" s="309"/>
      <c r="B17" s="23"/>
      <c r="C17" s="311"/>
      <c r="D17" s="23"/>
      <c r="E17" s="23"/>
      <c r="F17" s="43">
        <f t="shared" si="0"/>
        <v>0</v>
      </c>
    </row>
    <row r="18" spans="1:6" ht="15.75" customHeight="1">
      <c r="A18" s="309"/>
      <c r="B18" s="23"/>
      <c r="C18" s="311"/>
      <c r="D18" s="23"/>
      <c r="E18" s="23"/>
      <c r="F18" s="43">
        <f t="shared" si="0"/>
        <v>0</v>
      </c>
    </row>
    <row r="19" spans="1:6" ht="15.75" customHeight="1">
      <c r="A19" s="309"/>
      <c r="B19" s="23"/>
      <c r="C19" s="311"/>
      <c r="D19" s="23"/>
      <c r="E19" s="23"/>
      <c r="F19" s="43">
        <f t="shared" si="0"/>
        <v>0</v>
      </c>
    </row>
    <row r="20" spans="1:6" ht="15.75" customHeight="1">
      <c r="A20" s="309"/>
      <c r="B20" s="23"/>
      <c r="C20" s="311"/>
      <c r="D20" s="23"/>
      <c r="E20" s="23"/>
      <c r="F20" s="43">
        <f t="shared" si="0"/>
        <v>0</v>
      </c>
    </row>
    <row r="21" spans="1:6" ht="15.75" customHeight="1">
      <c r="A21" s="309"/>
      <c r="B21" s="23"/>
      <c r="C21" s="311"/>
      <c r="D21" s="23"/>
      <c r="E21" s="23"/>
      <c r="F21" s="43">
        <f t="shared" si="0"/>
        <v>0</v>
      </c>
    </row>
    <row r="22" spans="1:6" ht="15.75" customHeight="1" thickBot="1">
      <c r="A22" s="44"/>
      <c r="B22" s="24"/>
      <c r="C22" s="312"/>
      <c r="D22" s="24"/>
      <c r="E22" s="24"/>
      <c r="F22" s="45">
        <f t="shared" si="0"/>
        <v>0</v>
      </c>
    </row>
    <row r="23" spans="1:6" s="48" customFormat="1" ht="18" customHeight="1" thickBot="1">
      <c r="A23" s="132" t="s">
        <v>47</v>
      </c>
      <c r="B23" s="46">
        <f>SUM(B5:B22)</f>
        <v>379929889</v>
      </c>
      <c r="C23" s="72"/>
      <c r="D23" s="46">
        <f>SUM(D5:D22)</f>
        <v>48325573</v>
      </c>
      <c r="E23" s="46">
        <f>SUM(E5:E22)</f>
        <v>329830817</v>
      </c>
      <c r="F23" s="47">
        <f>SUM(F5:F22)</f>
        <v>1773499</v>
      </c>
    </row>
    <row r="29" ht="15">
      <c r="B29" s="336"/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……/2020. (….)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I3" sqref="I3"/>
    </sheetView>
  </sheetViews>
  <sheetFormatPr defaultColWidth="9.00390625" defaultRowHeight="12.75"/>
  <cols>
    <col min="1" max="1" width="60.6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31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4.75" customHeight="1">
      <c r="A1" s="371" t="s">
        <v>1</v>
      </c>
      <c r="B1" s="371"/>
      <c r="C1" s="371"/>
      <c r="D1" s="371"/>
      <c r="E1" s="371"/>
      <c r="F1" s="371"/>
    </row>
    <row r="2" spans="1:6" ht="23.25" customHeight="1" thickBot="1">
      <c r="A2" s="129"/>
      <c r="B2" s="42"/>
      <c r="C2" s="42"/>
      <c r="D2" s="42"/>
      <c r="E2" s="42"/>
      <c r="F2" s="37" t="s">
        <v>440</v>
      </c>
    </row>
    <row r="3" spans="1:6" s="33" customFormat="1" ht="48.75" customHeight="1" thickBot="1">
      <c r="A3" s="130" t="s">
        <v>51</v>
      </c>
      <c r="B3" s="131" t="s">
        <v>49</v>
      </c>
      <c r="C3" s="131" t="s">
        <v>50</v>
      </c>
      <c r="D3" s="131" t="str">
        <f>+'6.sz.mell.'!D3</f>
        <v>Felhasználás   2019. XII. 31-ig</v>
      </c>
      <c r="E3" s="131" t="str">
        <f>+'6.sz.mell.'!E3</f>
        <v>2020. évi előirányzat</v>
      </c>
      <c r="F3" s="38" t="str">
        <f>+CONCATENATE(LEFT(ÖSSZEFÜGGÉSEK!A5,4),". utáni szükséglet ",CHAR(10),"(F=B - D - E)")</f>
        <v>2020. utáni szükséglet 
(F=B - D - E)</v>
      </c>
    </row>
    <row r="4" spans="1:6" s="42" customFormat="1" ht="15" customHeight="1" thickBot="1">
      <c r="A4" s="39" t="s">
        <v>404</v>
      </c>
      <c r="B4" s="40" t="s">
        <v>405</v>
      </c>
      <c r="C4" s="40" t="s">
        <v>406</v>
      </c>
      <c r="D4" s="40" t="s">
        <v>408</v>
      </c>
      <c r="E4" s="40" t="s">
        <v>407</v>
      </c>
      <c r="F4" s="41" t="s">
        <v>409</v>
      </c>
    </row>
    <row r="5" spans="1:6" ht="15.75" customHeight="1">
      <c r="A5" s="49" t="s">
        <v>458</v>
      </c>
      <c r="B5" s="50">
        <v>16481979</v>
      </c>
      <c r="C5" s="313" t="s">
        <v>457</v>
      </c>
      <c r="D5" s="50">
        <v>0</v>
      </c>
      <c r="E5" s="50">
        <v>16481979</v>
      </c>
      <c r="F5" s="51">
        <f aca="true" t="shared" si="0" ref="F5:F23">B5-D5-E5</f>
        <v>0</v>
      </c>
    </row>
    <row r="6" spans="1:6" ht="15.75" customHeight="1">
      <c r="A6" s="49" t="s">
        <v>461</v>
      </c>
      <c r="B6" s="50">
        <v>13736778</v>
      </c>
      <c r="C6" s="313" t="s">
        <v>457</v>
      </c>
      <c r="D6" s="50"/>
      <c r="E6" s="50">
        <v>13736778</v>
      </c>
      <c r="F6" s="51">
        <f t="shared" si="0"/>
        <v>0</v>
      </c>
    </row>
    <row r="7" spans="1:6" ht="15.75" customHeight="1">
      <c r="A7" s="49"/>
      <c r="B7" s="50"/>
      <c r="C7" s="313"/>
      <c r="D7" s="50"/>
      <c r="E7" s="50"/>
      <c r="F7" s="51">
        <f t="shared" si="0"/>
        <v>0</v>
      </c>
    </row>
    <row r="8" spans="1:6" ht="15.75" customHeight="1">
      <c r="A8" s="49"/>
      <c r="B8" s="50"/>
      <c r="C8" s="313"/>
      <c r="D8" s="50"/>
      <c r="E8" s="50"/>
      <c r="F8" s="51">
        <f t="shared" si="0"/>
        <v>0</v>
      </c>
    </row>
    <row r="9" spans="1:6" ht="15.75" customHeight="1">
      <c r="A9" s="49"/>
      <c r="B9" s="50"/>
      <c r="C9" s="313"/>
      <c r="D9" s="50"/>
      <c r="E9" s="50"/>
      <c r="F9" s="51">
        <f t="shared" si="0"/>
        <v>0</v>
      </c>
    </row>
    <row r="10" spans="1:6" ht="15.75" customHeight="1">
      <c r="A10" s="49"/>
      <c r="B10" s="50"/>
      <c r="C10" s="313"/>
      <c r="D10" s="50"/>
      <c r="E10" s="50"/>
      <c r="F10" s="51">
        <f t="shared" si="0"/>
        <v>0</v>
      </c>
    </row>
    <row r="11" spans="1:6" ht="15.75" customHeight="1">
      <c r="A11" s="49"/>
      <c r="B11" s="50"/>
      <c r="C11" s="313"/>
      <c r="D11" s="50"/>
      <c r="E11" s="50"/>
      <c r="F11" s="51">
        <f t="shared" si="0"/>
        <v>0</v>
      </c>
    </row>
    <row r="12" spans="1:6" ht="15.75" customHeight="1">
      <c r="A12" s="49"/>
      <c r="B12" s="50"/>
      <c r="C12" s="313"/>
      <c r="D12" s="50"/>
      <c r="E12" s="50"/>
      <c r="F12" s="51">
        <f t="shared" si="0"/>
        <v>0</v>
      </c>
    </row>
    <row r="13" spans="1:6" ht="15.75" customHeight="1">
      <c r="A13" s="49"/>
      <c r="B13" s="50"/>
      <c r="C13" s="313"/>
      <c r="D13" s="50"/>
      <c r="E13" s="50"/>
      <c r="F13" s="51">
        <f t="shared" si="0"/>
        <v>0</v>
      </c>
    </row>
    <row r="14" spans="1:6" ht="15.75" customHeight="1">
      <c r="A14" s="49"/>
      <c r="B14" s="50"/>
      <c r="C14" s="313"/>
      <c r="D14" s="50"/>
      <c r="E14" s="50"/>
      <c r="F14" s="51">
        <f t="shared" si="0"/>
        <v>0</v>
      </c>
    </row>
    <row r="15" spans="1:6" ht="15.75" customHeight="1">
      <c r="A15" s="49"/>
      <c r="B15" s="50"/>
      <c r="C15" s="313"/>
      <c r="D15" s="50"/>
      <c r="E15" s="50"/>
      <c r="F15" s="51">
        <f t="shared" si="0"/>
        <v>0</v>
      </c>
    </row>
    <row r="16" spans="1:6" ht="15.75" customHeight="1">
      <c r="A16" s="49"/>
      <c r="B16" s="50"/>
      <c r="C16" s="313"/>
      <c r="D16" s="50"/>
      <c r="E16" s="50"/>
      <c r="F16" s="51">
        <f t="shared" si="0"/>
        <v>0</v>
      </c>
    </row>
    <row r="17" spans="1:6" ht="15.75" customHeight="1">
      <c r="A17" s="49"/>
      <c r="B17" s="50"/>
      <c r="C17" s="313"/>
      <c r="D17" s="50"/>
      <c r="E17" s="50"/>
      <c r="F17" s="51">
        <f t="shared" si="0"/>
        <v>0</v>
      </c>
    </row>
    <row r="18" spans="1:6" ht="15.75" customHeight="1">
      <c r="A18" s="49"/>
      <c r="B18" s="50"/>
      <c r="C18" s="313"/>
      <c r="D18" s="50"/>
      <c r="E18" s="50"/>
      <c r="F18" s="51">
        <f t="shared" si="0"/>
        <v>0</v>
      </c>
    </row>
    <row r="19" spans="1:6" ht="15.75" customHeight="1">
      <c r="A19" s="49"/>
      <c r="B19" s="50"/>
      <c r="C19" s="313"/>
      <c r="D19" s="50"/>
      <c r="E19" s="50"/>
      <c r="F19" s="51">
        <f t="shared" si="0"/>
        <v>0</v>
      </c>
    </row>
    <row r="20" spans="1:6" ht="15.75" customHeight="1">
      <c r="A20" s="49"/>
      <c r="B20" s="50"/>
      <c r="C20" s="313"/>
      <c r="D20" s="50"/>
      <c r="E20" s="50"/>
      <c r="F20" s="51">
        <f t="shared" si="0"/>
        <v>0</v>
      </c>
    </row>
    <row r="21" spans="1:6" ht="15.75" customHeight="1">
      <c r="A21" s="49"/>
      <c r="B21" s="50"/>
      <c r="C21" s="313"/>
      <c r="D21" s="50"/>
      <c r="E21" s="50"/>
      <c r="F21" s="51">
        <f t="shared" si="0"/>
        <v>0</v>
      </c>
    </row>
    <row r="22" spans="1:6" ht="15.75" customHeight="1">
      <c r="A22" s="49"/>
      <c r="B22" s="50"/>
      <c r="C22" s="313"/>
      <c r="D22" s="50"/>
      <c r="E22" s="50"/>
      <c r="F22" s="51">
        <f t="shared" si="0"/>
        <v>0</v>
      </c>
    </row>
    <row r="23" spans="1:6" ht="15.75" customHeight="1" thickBot="1">
      <c r="A23" s="52"/>
      <c r="B23" s="53"/>
      <c r="C23" s="314"/>
      <c r="D23" s="53"/>
      <c r="E23" s="53"/>
      <c r="F23" s="54">
        <f t="shared" si="0"/>
        <v>0</v>
      </c>
    </row>
    <row r="24" spans="1:6" s="48" customFormat="1" ht="18" customHeight="1" thickBot="1">
      <c r="A24" s="132" t="s">
        <v>47</v>
      </c>
      <c r="B24" s="133">
        <f>SUM(B5:B23)</f>
        <v>30218757</v>
      </c>
      <c r="C24" s="73"/>
      <c r="D24" s="133">
        <f>SUM(D5:D23)</f>
        <v>0</v>
      </c>
      <c r="E24" s="133">
        <f>SUM(E5:E23)</f>
        <v>30218757</v>
      </c>
      <c r="F24" s="55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……/2020. (….)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L55"/>
  <sheetViews>
    <sheetView view="pageLayout" workbookViewId="0" topLeftCell="A1">
      <selection activeCell="B16" sqref="B16"/>
    </sheetView>
  </sheetViews>
  <sheetFormatPr defaultColWidth="9.00390625" defaultRowHeight="12.75"/>
  <cols>
    <col min="1" max="1" width="38.625" style="35" customWidth="1"/>
    <col min="2" max="5" width="13.875" style="35" customWidth="1"/>
    <col min="6" max="7" width="9.375" style="35" customWidth="1"/>
    <col min="8" max="8" width="36.875" style="35" bestFit="1" customWidth="1"/>
    <col min="9" max="9" width="10.125" style="35" bestFit="1" customWidth="1"/>
    <col min="10" max="11" width="9.375" style="35" customWidth="1"/>
    <col min="12" max="12" width="10.125" style="35" bestFit="1" customWidth="1"/>
    <col min="13" max="16384" width="9.375" style="35" customWidth="1"/>
  </cols>
  <sheetData>
    <row r="1" spans="1:5" ht="12.75">
      <c r="A1" s="137"/>
      <c r="B1" s="137"/>
      <c r="C1" s="137"/>
      <c r="D1" s="137"/>
      <c r="E1" s="137"/>
    </row>
    <row r="2" spans="1:12" ht="36.75" customHeight="1">
      <c r="A2" s="138" t="s">
        <v>89</v>
      </c>
      <c r="B2" s="389" t="s">
        <v>466</v>
      </c>
      <c r="C2" s="389"/>
      <c r="D2" s="389"/>
      <c r="E2" s="389"/>
      <c r="H2" s="138" t="s">
        <v>89</v>
      </c>
      <c r="I2" s="389" t="s">
        <v>483</v>
      </c>
      <c r="J2" s="389"/>
      <c r="K2" s="389"/>
      <c r="L2" s="389"/>
    </row>
    <row r="3" spans="1:12" ht="14.25" thickBot="1">
      <c r="A3" s="137"/>
      <c r="B3" s="137"/>
      <c r="C3" s="137"/>
      <c r="D3" s="390" t="s">
        <v>441</v>
      </c>
      <c r="E3" s="390"/>
      <c r="H3" s="137"/>
      <c r="I3" s="137"/>
      <c r="J3" s="137"/>
      <c r="K3" s="390" t="s">
        <v>441</v>
      </c>
      <c r="L3" s="390"/>
    </row>
    <row r="4" spans="1:12" ht="15" customHeight="1" thickBot="1">
      <c r="A4" s="139" t="s">
        <v>83</v>
      </c>
      <c r="B4" s="140" t="str">
        <f>CONCATENATE((LEFT(ÖSSZEFÜGGÉSEK!A5,4)),".")</f>
        <v>2020.</v>
      </c>
      <c r="C4" s="140" t="str">
        <f>CONCATENATE((LEFT(ÖSSZEFÜGGÉSEK!A5,4))+1,".")</f>
        <v>2021.</v>
      </c>
      <c r="D4" s="140" t="str">
        <f>CONCATENATE((LEFT(ÖSSZEFÜGGÉSEK!A5,4))+1,". után")</f>
        <v>2021. után</v>
      </c>
      <c r="E4" s="141" t="s">
        <v>38</v>
      </c>
      <c r="H4" s="139" t="s">
        <v>83</v>
      </c>
      <c r="I4" s="140" t="s">
        <v>467</v>
      </c>
      <c r="J4" s="140" t="s">
        <v>468</v>
      </c>
      <c r="K4" s="140" t="s">
        <v>469</v>
      </c>
      <c r="L4" s="141" t="s">
        <v>38</v>
      </c>
    </row>
    <row r="5" spans="1:12" ht="12.75">
      <c r="A5" s="142" t="s">
        <v>84</v>
      </c>
      <c r="B5" s="61">
        <f>+B16-B7</f>
        <v>11823529</v>
      </c>
      <c r="C5" s="61">
        <f>+C16-C7</f>
        <v>266026</v>
      </c>
      <c r="D5" s="61"/>
      <c r="E5" s="143">
        <f>SUM(B5:D5)</f>
        <v>12089555</v>
      </c>
      <c r="H5" s="142" t="s">
        <v>84</v>
      </c>
      <c r="I5" s="61"/>
      <c r="J5" s="61"/>
      <c r="K5" s="61"/>
      <c r="L5" s="143">
        <f>SUM(I5:K5)</f>
        <v>0</v>
      </c>
    </row>
    <row r="6" spans="1:12" ht="13.5" thickBot="1">
      <c r="A6" s="144" t="s">
        <v>96</v>
      </c>
      <c r="B6" s="62"/>
      <c r="C6" s="62"/>
      <c r="D6" s="62"/>
      <c r="E6" s="145"/>
      <c r="H6" s="144" t="s">
        <v>96</v>
      </c>
      <c r="I6" s="62"/>
      <c r="J6" s="62"/>
      <c r="K6" s="62"/>
      <c r="L6" s="145"/>
    </row>
    <row r="7" spans="1:12" ht="12.75">
      <c r="A7" s="146" t="s">
        <v>85</v>
      </c>
      <c r="B7" s="61">
        <v>67000000</v>
      </c>
      <c r="C7" s="61">
        <v>1507473</v>
      </c>
      <c r="D7" s="63"/>
      <c r="E7" s="147">
        <f>SUM(B7:D7)</f>
        <v>68507473</v>
      </c>
      <c r="H7" s="146" t="s">
        <v>85</v>
      </c>
      <c r="I7" s="61">
        <f>+I16-I10</f>
        <v>14647257</v>
      </c>
      <c r="J7" s="61"/>
      <c r="K7" s="63"/>
      <c r="L7" s="147">
        <f>SUM(I7:K7)</f>
        <v>14647257</v>
      </c>
    </row>
    <row r="8" spans="1:12" ht="12.75">
      <c r="A8" s="146" t="s">
        <v>97</v>
      </c>
      <c r="B8" s="63"/>
      <c r="C8" s="63"/>
      <c r="D8" s="63"/>
      <c r="E8" s="147"/>
      <c r="H8" s="146" t="s">
        <v>97</v>
      </c>
      <c r="I8" s="63"/>
      <c r="J8" s="63"/>
      <c r="K8" s="63"/>
      <c r="L8" s="147"/>
    </row>
    <row r="9" spans="1:12" ht="13.5" thickBot="1">
      <c r="A9" s="146" t="s">
        <v>86</v>
      </c>
      <c r="B9" s="63"/>
      <c r="C9" s="63"/>
      <c r="D9" s="63"/>
      <c r="E9" s="147"/>
      <c r="H9" s="146" t="s">
        <v>86</v>
      </c>
      <c r="I9" s="63"/>
      <c r="J9" s="63"/>
      <c r="K9" s="63"/>
      <c r="L9" s="147"/>
    </row>
    <row r="10" spans="1:12" ht="12.75">
      <c r="A10" s="146" t="s">
        <v>442</v>
      </c>
      <c r="B10" s="61"/>
      <c r="C10" s="63"/>
      <c r="D10" s="63"/>
      <c r="E10" s="147">
        <f>SUM(B10:D10)</f>
        <v>0</v>
      </c>
      <c r="H10" s="146" t="s">
        <v>442</v>
      </c>
      <c r="I10" s="61">
        <v>29240969</v>
      </c>
      <c r="J10" s="63"/>
      <c r="K10" s="63"/>
      <c r="L10" s="147">
        <f>SUM(I10:K10)</f>
        <v>29240969</v>
      </c>
    </row>
    <row r="11" spans="1:12" ht="13.5" thickBot="1">
      <c r="A11" s="64"/>
      <c r="B11" s="65"/>
      <c r="C11" s="65"/>
      <c r="D11" s="65"/>
      <c r="E11" s="147"/>
      <c r="H11" s="64"/>
      <c r="I11" s="65"/>
      <c r="J11" s="65"/>
      <c r="K11" s="65"/>
      <c r="L11" s="147"/>
    </row>
    <row r="12" spans="1:12" ht="13.5" thickBot="1">
      <c r="A12" s="148" t="s">
        <v>88</v>
      </c>
      <c r="B12" s="149">
        <f>B5+SUM(B7:B11)</f>
        <v>78823529</v>
      </c>
      <c r="C12" s="149">
        <f>C5+SUM(C7:C11)</f>
        <v>1773499</v>
      </c>
      <c r="D12" s="149">
        <f>D5+SUM(D7:D11)</f>
        <v>0</v>
      </c>
      <c r="E12" s="150">
        <f>E5+SUM(E7:E11)</f>
        <v>80597028</v>
      </c>
      <c r="H12" s="148" t="s">
        <v>88</v>
      </c>
      <c r="I12" s="149">
        <f>I5+SUM(I7:I11)</f>
        <v>43888226</v>
      </c>
      <c r="J12" s="149">
        <f>J5+SUM(J7:J11)</f>
        <v>0</v>
      </c>
      <c r="K12" s="149">
        <f>K5+SUM(K7:K11)</f>
        <v>0</v>
      </c>
      <c r="L12" s="150">
        <f>L5+SUM(L7:L11)</f>
        <v>43888226</v>
      </c>
    </row>
    <row r="13" spans="1:12" ht="13.5" thickBot="1">
      <c r="A13" s="36"/>
      <c r="B13" s="36"/>
      <c r="C13" s="36"/>
      <c r="D13" s="36"/>
      <c r="E13" s="36"/>
      <c r="H13" s="36"/>
      <c r="I13" s="36"/>
      <c r="J13" s="36"/>
      <c r="K13" s="36"/>
      <c r="L13" s="36"/>
    </row>
    <row r="14" spans="1:12" ht="15" customHeight="1" thickBot="1">
      <c r="A14" s="139" t="s">
        <v>87</v>
      </c>
      <c r="B14" s="140" t="str">
        <f>+B4</f>
        <v>2020.</v>
      </c>
      <c r="C14" s="140" t="str">
        <f>+C4</f>
        <v>2021.</v>
      </c>
      <c r="D14" s="140" t="str">
        <f>+D4</f>
        <v>2021. után</v>
      </c>
      <c r="E14" s="141" t="s">
        <v>38</v>
      </c>
      <c r="H14" s="139" t="s">
        <v>87</v>
      </c>
      <c r="I14" s="140" t="str">
        <f>+I4</f>
        <v>2020.</v>
      </c>
      <c r="J14" s="140" t="str">
        <f>+J4</f>
        <v>2021.</v>
      </c>
      <c r="K14" s="140" t="str">
        <f>+K4</f>
        <v>2021. után</v>
      </c>
      <c r="L14" s="141" t="s">
        <v>38</v>
      </c>
    </row>
    <row r="15" spans="1:12" ht="12.75">
      <c r="A15" s="142" t="s">
        <v>92</v>
      </c>
      <c r="B15" s="61"/>
      <c r="C15" s="61"/>
      <c r="D15" s="61"/>
      <c r="E15" s="143">
        <f aca="true" t="shared" si="0" ref="E15:E21">SUM(B15:D15)</f>
        <v>0</v>
      </c>
      <c r="H15" s="142" t="s">
        <v>92</v>
      </c>
      <c r="I15" s="61"/>
      <c r="J15" s="61"/>
      <c r="K15" s="61"/>
      <c r="L15" s="143">
        <f aca="true" t="shared" si="1" ref="L15:L21">SUM(I15:K15)</f>
        <v>0</v>
      </c>
    </row>
    <row r="16" spans="1:12" ht="12.75">
      <c r="A16" s="151" t="s">
        <v>93</v>
      </c>
      <c r="B16" s="23">
        <v>78823529</v>
      </c>
      <c r="C16" s="63">
        <v>1773499</v>
      </c>
      <c r="D16" s="63"/>
      <c r="E16" s="147">
        <f t="shared" si="0"/>
        <v>80597028</v>
      </c>
      <c r="H16" s="151" t="s">
        <v>93</v>
      </c>
      <c r="I16" s="23">
        <v>43888226</v>
      </c>
      <c r="J16" s="63"/>
      <c r="K16" s="63"/>
      <c r="L16" s="147">
        <f t="shared" si="1"/>
        <v>43888226</v>
      </c>
    </row>
    <row r="17" spans="1:12" ht="12.75">
      <c r="A17" s="146" t="s">
        <v>94</v>
      </c>
      <c r="B17" s="63"/>
      <c r="C17" s="63"/>
      <c r="D17" s="63"/>
      <c r="E17" s="147">
        <f t="shared" si="0"/>
        <v>0</v>
      </c>
      <c r="H17" s="146" t="s">
        <v>94</v>
      </c>
      <c r="I17" s="63"/>
      <c r="J17" s="63"/>
      <c r="K17" s="63"/>
      <c r="L17" s="147">
        <f t="shared" si="1"/>
        <v>0</v>
      </c>
    </row>
    <row r="18" spans="1:12" ht="12.75">
      <c r="A18" s="146" t="s">
        <v>95</v>
      </c>
      <c r="B18" s="63"/>
      <c r="C18" s="63"/>
      <c r="D18" s="63"/>
      <c r="E18" s="147">
        <f t="shared" si="0"/>
        <v>0</v>
      </c>
      <c r="H18" s="146" t="s">
        <v>95</v>
      </c>
      <c r="I18" s="63"/>
      <c r="J18" s="63"/>
      <c r="K18" s="63"/>
      <c r="L18" s="147">
        <f t="shared" si="1"/>
        <v>0</v>
      </c>
    </row>
    <row r="19" spans="1:12" ht="12.75">
      <c r="A19" s="66"/>
      <c r="B19" s="63"/>
      <c r="C19" s="63"/>
      <c r="D19" s="63"/>
      <c r="E19" s="147">
        <f t="shared" si="0"/>
        <v>0</v>
      </c>
      <c r="H19" s="66"/>
      <c r="I19" s="63"/>
      <c r="J19" s="63"/>
      <c r="K19" s="63"/>
      <c r="L19" s="147">
        <f t="shared" si="1"/>
        <v>0</v>
      </c>
    </row>
    <row r="20" spans="1:12" ht="12.75">
      <c r="A20" s="66"/>
      <c r="B20" s="63"/>
      <c r="C20" s="63"/>
      <c r="D20" s="63"/>
      <c r="E20" s="147">
        <f t="shared" si="0"/>
        <v>0</v>
      </c>
      <c r="H20" s="66"/>
      <c r="I20" s="63"/>
      <c r="J20" s="63"/>
      <c r="K20" s="63"/>
      <c r="L20" s="147">
        <f t="shared" si="1"/>
        <v>0</v>
      </c>
    </row>
    <row r="21" spans="1:12" ht="13.5" thickBot="1">
      <c r="A21" s="64"/>
      <c r="B21" s="65"/>
      <c r="C21" s="65"/>
      <c r="D21" s="65"/>
      <c r="E21" s="147">
        <f t="shared" si="0"/>
        <v>0</v>
      </c>
      <c r="H21" s="64"/>
      <c r="I21" s="65"/>
      <c r="J21" s="65"/>
      <c r="K21" s="65"/>
      <c r="L21" s="147">
        <f t="shared" si="1"/>
        <v>0</v>
      </c>
    </row>
    <row r="22" spans="1:12" ht="13.5" thickBot="1">
      <c r="A22" s="148" t="s">
        <v>39</v>
      </c>
      <c r="B22" s="149">
        <f>SUM(B15:B21)</f>
        <v>78823529</v>
      </c>
      <c r="C22" s="149">
        <f>SUM(C15:C21)</f>
        <v>1773499</v>
      </c>
      <c r="D22" s="149">
        <f>SUM(D15:D21)</f>
        <v>0</v>
      </c>
      <c r="E22" s="150">
        <f>SUM(E15:E21)</f>
        <v>80597028</v>
      </c>
      <c r="H22" s="148" t="s">
        <v>39</v>
      </c>
      <c r="I22" s="149">
        <f>SUM(I15:I21)</f>
        <v>43888226</v>
      </c>
      <c r="J22" s="149">
        <f>SUM(J15:J21)</f>
        <v>0</v>
      </c>
      <c r="K22" s="149">
        <f>SUM(K15:K21)</f>
        <v>0</v>
      </c>
      <c r="L22" s="150">
        <f>SUM(L15:L21)</f>
        <v>43888226</v>
      </c>
    </row>
    <row r="23" spans="1:5" ht="12.75">
      <c r="A23" s="137"/>
      <c r="B23" s="137"/>
      <c r="C23" s="137"/>
      <c r="D23" s="137"/>
      <c r="E23" s="137"/>
    </row>
    <row r="24" spans="1:5" ht="12.75">
      <c r="A24" s="137"/>
      <c r="B24" s="137"/>
      <c r="C24" s="137"/>
      <c r="D24" s="137"/>
      <c r="E24" s="137"/>
    </row>
    <row r="25" spans="1:5" ht="12.75">
      <c r="A25" s="137"/>
      <c r="B25" s="137"/>
      <c r="C25" s="137"/>
      <c r="D25" s="137"/>
      <c r="E25" s="137"/>
    </row>
    <row r="26" spans="1:5" ht="52.5" customHeight="1">
      <c r="A26" s="138" t="s">
        <v>89</v>
      </c>
      <c r="B26" s="389" t="s">
        <v>470</v>
      </c>
      <c r="C26" s="389"/>
      <c r="D26" s="389"/>
      <c r="E26" s="389"/>
    </row>
    <row r="27" spans="1:5" ht="14.25" thickBot="1">
      <c r="A27" s="137"/>
      <c r="B27" s="137"/>
      <c r="C27" s="137"/>
      <c r="D27" s="390" t="s">
        <v>441</v>
      </c>
      <c r="E27" s="390"/>
    </row>
    <row r="28" spans="1:5" ht="13.5" thickBot="1">
      <c r="A28" s="139" t="s">
        <v>83</v>
      </c>
      <c r="B28" s="140" t="s">
        <v>467</v>
      </c>
      <c r="C28" s="140" t="s">
        <v>468</v>
      </c>
      <c r="D28" s="140" t="s">
        <v>469</v>
      </c>
      <c r="E28" s="141" t="s">
        <v>38</v>
      </c>
    </row>
    <row r="29" spans="1:5" ht="12.75">
      <c r="A29" s="142" t="s">
        <v>84</v>
      </c>
      <c r="B29" s="61"/>
      <c r="C29" s="61"/>
      <c r="D29" s="61"/>
      <c r="E29" s="143">
        <f>SUM(B29:D29)</f>
        <v>0</v>
      </c>
    </row>
    <row r="30" spans="1:5" ht="13.5" thickBot="1">
      <c r="A30" s="144" t="s">
        <v>96</v>
      </c>
      <c r="B30" s="62"/>
      <c r="C30" s="62"/>
      <c r="D30" s="62"/>
      <c r="E30" s="145"/>
    </row>
    <row r="31" spans="1:5" ht="12.75">
      <c r="A31" s="146" t="s">
        <v>85</v>
      </c>
      <c r="B31" s="61">
        <v>93144129</v>
      </c>
      <c r="C31" s="61"/>
      <c r="D31" s="63"/>
      <c r="E31" s="147">
        <f>SUM(B31:D31)</f>
        <v>93144129</v>
      </c>
    </row>
    <row r="32" spans="1:5" ht="12.75">
      <c r="A32" s="146" t="s">
        <v>97</v>
      </c>
      <c r="B32" s="63"/>
      <c r="C32" s="63"/>
      <c r="D32" s="63"/>
      <c r="E32" s="147"/>
    </row>
    <row r="33" spans="1:5" ht="13.5" thickBot="1">
      <c r="A33" s="146" t="s">
        <v>86</v>
      </c>
      <c r="B33" s="63"/>
      <c r="C33" s="63"/>
      <c r="D33" s="63"/>
      <c r="E33" s="147"/>
    </row>
    <row r="34" spans="1:5" ht="12.75">
      <c r="A34" s="146" t="s">
        <v>442</v>
      </c>
      <c r="B34" s="61">
        <v>87100000</v>
      </c>
      <c r="C34" s="63"/>
      <c r="D34" s="63"/>
      <c r="E34" s="147">
        <f>SUM(B34:D34)</f>
        <v>87100000</v>
      </c>
    </row>
    <row r="35" spans="1:5" ht="13.5" thickBot="1">
      <c r="A35" s="64"/>
      <c r="B35" s="65"/>
      <c r="C35" s="65"/>
      <c r="D35" s="65"/>
      <c r="E35" s="147"/>
    </row>
    <row r="36" spans="1:5" ht="13.5" thickBot="1">
      <c r="A36" s="148" t="s">
        <v>88</v>
      </c>
      <c r="B36" s="149">
        <f>B29+SUM(B31:B35)</f>
        <v>180244129</v>
      </c>
      <c r="C36" s="149">
        <f>C29+SUM(C31:C35)</f>
        <v>0</v>
      </c>
      <c r="D36" s="149">
        <f>D29+SUM(D31:D35)</f>
        <v>0</v>
      </c>
      <c r="E36" s="150">
        <f>E29+SUM(E31:E35)</f>
        <v>180244129</v>
      </c>
    </row>
    <row r="37" spans="1:5" ht="13.5" thickBot="1">
      <c r="A37" s="36"/>
      <c r="B37" s="36"/>
      <c r="C37" s="36"/>
      <c r="D37" s="36"/>
      <c r="E37" s="36"/>
    </row>
    <row r="38" spans="1:5" ht="13.5" thickBot="1">
      <c r="A38" s="139" t="s">
        <v>87</v>
      </c>
      <c r="B38" s="140" t="str">
        <f>+B28</f>
        <v>2020.</v>
      </c>
      <c r="C38" s="140" t="str">
        <f>+C28</f>
        <v>2021.</v>
      </c>
      <c r="D38" s="140" t="str">
        <f>+D28</f>
        <v>2021. után</v>
      </c>
      <c r="E38" s="141" t="s">
        <v>38</v>
      </c>
    </row>
    <row r="39" spans="1:5" ht="12.75">
      <c r="A39" s="142" t="s">
        <v>92</v>
      </c>
      <c r="B39" s="61"/>
      <c r="C39" s="61"/>
      <c r="D39" s="61"/>
      <c r="E39" s="143">
        <f aca="true" t="shared" si="2" ref="E39:E45">SUM(B39:D39)</f>
        <v>0</v>
      </c>
    </row>
    <row r="40" spans="1:5" ht="12.75">
      <c r="A40" s="151" t="s">
        <v>93</v>
      </c>
      <c r="B40" s="23">
        <f>93144129+87100000</f>
        <v>180244129</v>
      </c>
      <c r="C40" s="63"/>
      <c r="D40" s="63"/>
      <c r="E40" s="147">
        <f t="shared" si="2"/>
        <v>180244129</v>
      </c>
    </row>
    <row r="41" spans="1:5" ht="12.75">
      <c r="A41" s="146" t="s">
        <v>94</v>
      </c>
      <c r="B41" s="63"/>
      <c r="C41" s="63"/>
      <c r="D41" s="63"/>
      <c r="E41" s="147">
        <f t="shared" si="2"/>
        <v>0</v>
      </c>
    </row>
    <row r="42" spans="1:5" ht="12.75">
      <c r="A42" s="146" t="s">
        <v>95</v>
      </c>
      <c r="B42" s="63"/>
      <c r="C42" s="63"/>
      <c r="D42" s="63"/>
      <c r="E42" s="147">
        <f t="shared" si="2"/>
        <v>0</v>
      </c>
    </row>
    <row r="43" spans="1:5" ht="12.75">
      <c r="A43" s="66"/>
      <c r="B43" s="63"/>
      <c r="C43" s="63"/>
      <c r="D43" s="63"/>
      <c r="E43" s="147">
        <f t="shared" si="2"/>
        <v>0</v>
      </c>
    </row>
    <row r="44" spans="1:5" ht="12.75">
      <c r="A44" s="66"/>
      <c r="B44" s="63"/>
      <c r="C44" s="63"/>
      <c r="D44" s="63"/>
      <c r="E44" s="147">
        <f t="shared" si="2"/>
        <v>0</v>
      </c>
    </row>
    <row r="45" spans="1:5" ht="13.5" thickBot="1">
      <c r="A45" s="64"/>
      <c r="B45" s="65"/>
      <c r="C45" s="65"/>
      <c r="D45" s="65"/>
      <c r="E45" s="147">
        <f t="shared" si="2"/>
        <v>0</v>
      </c>
    </row>
    <row r="46" spans="1:5" ht="13.5" thickBot="1">
      <c r="A46" s="148" t="s">
        <v>39</v>
      </c>
      <c r="B46" s="149">
        <f>SUM(B39:B45)</f>
        <v>180244129</v>
      </c>
      <c r="C46" s="149">
        <f>SUM(C39:C45)</f>
        <v>0</v>
      </c>
      <c r="D46" s="149">
        <f>SUM(D39:D45)</f>
        <v>0</v>
      </c>
      <c r="E46" s="150">
        <f>SUM(E39:E45)</f>
        <v>180244129</v>
      </c>
    </row>
    <row r="47" spans="1:5" ht="12.75">
      <c r="A47" s="137"/>
      <c r="B47" s="137"/>
      <c r="C47" s="137"/>
      <c r="D47" s="137"/>
      <c r="E47" s="137"/>
    </row>
    <row r="48" spans="1:5" ht="12.75">
      <c r="A48" s="327"/>
      <c r="B48" s="328"/>
      <c r="C48" s="328"/>
      <c r="D48" s="328"/>
      <c r="E48" s="328"/>
    </row>
    <row r="49" spans="1:5" ht="12.75">
      <c r="A49" s="327"/>
      <c r="B49" s="328"/>
      <c r="C49" s="328"/>
      <c r="D49" s="328"/>
      <c r="E49" s="328"/>
    </row>
    <row r="50" spans="1:5" ht="15.75">
      <c r="A50" s="391" t="str">
        <f>+CONCATENATE("Önkormányzaton kívüli EU-s projektekhez történő hozzájárulás ",LEFT(ÖSSZEFÜGGÉSEK!A5,4),". évi előirányzat")</f>
        <v>Önkormányzaton kívüli EU-s projektekhez történő hozzájárulás 2020. évi előirányzat</v>
      </c>
      <c r="B50" s="391"/>
      <c r="C50" s="391"/>
      <c r="D50" s="391"/>
      <c r="E50" s="391"/>
    </row>
    <row r="51" spans="1:5" ht="13.5" thickBot="1">
      <c r="A51" s="137"/>
      <c r="B51" s="137"/>
      <c r="C51" s="137"/>
      <c r="D51" s="137"/>
      <c r="E51" s="137"/>
    </row>
    <row r="52" spans="1:5" ht="13.5" thickBot="1">
      <c r="A52" s="383" t="s">
        <v>90</v>
      </c>
      <c r="B52" s="384"/>
      <c r="C52" s="385"/>
      <c r="D52" s="381" t="s">
        <v>98</v>
      </c>
      <c r="E52" s="382"/>
    </row>
    <row r="53" spans="1:5" ht="12.75">
      <c r="A53" s="386"/>
      <c r="B53" s="387"/>
      <c r="C53" s="388"/>
      <c r="D53" s="375"/>
      <c r="E53" s="376"/>
    </row>
    <row r="54" spans="1:5" ht="13.5" thickBot="1">
      <c r="A54" s="392"/>
      <c r="B54" s="393"/>
      <c r="C54" s="394"/>
      <c r="D54" s="377"/>
      <c r="E54" s="378"/>
    </row>
    <row r="55" spans="1:5" ht="13.5" thickBot="1">
      <c r="A55" s="372" t="s">
        <v>39</v>
      </c>
      <c r="B55" s="373"/>
      <c r="C55" s="374"/>
      <c r="D55" s="379">
        <f>SUM(D53:E54)</f>
        <v>0</v>
      </c>
      <c r="E55" s="380"/>
    </row>
  </sheetData>
  <sheetProtection/>
  <mergeCells count="15">
    <mergeCell ref="I2:L2"/>
    <mergeCell ref="K3:L3"/>
    <mergeCell ref="A50:E50"/>
    <mergeCell ref="B26:E26"/>
    <mergeCell ref="D27:E27"/>
    <mergeCell ref="A54:C54"/>
    <mergeCell ref="B2:E2"/>
    <mergeCell ref="D3:E3"/>
    <mergeCell ref="A55:C55"/>
    <mergeCell ref="D53:E53"/>
    <mergeCell ref="D54:E54"/>
    <mergeCell ref="D55:E55"/>
    <mergeCell ref="D52:E52"/>
    <mergeCell ref="A52:C52"/>
    <mergeCell ref="A53:C53"/>
  </mergeCells>
  <conditionalFormatting sqref="E5:E12 B12:D12 B22:E22 E15:E21 D55:E55 B48:E49">
    <cfRule type="cellIs" priority="6" dxfId="5" operator="equal" stopIfTrue="1">
      <formula>0</formula>
    </cfRule>
  </conditionalFormatting>
  <conditionalFormatting sqref="L5:L12 I12:K12 I22:L22 L15:L21">
    <cfRule type="cellIs" priority="3" dxfId="5" operator="equal" stopIfTrue="1">
      <formula>0</formula>
    </cfRule>
  </conditionalFormatting>
  <conditionalFormatting sqref="E29:E36 B36:D36 B46:E46 E39:E45">
    <cfRule type="cellIs" priority="2" dxfId="5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……/2020.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85" workbookViewId="0" topLeftCell="A1">
      <selection activeCell="D1" sqref="D1"/>
    </sheetView>
  </sheetViews>
  <sheetFormatPr defaultColWidth="9.00390625" defaultRowHeight="12.75"/>
  <cols>
    <col min="1" max="1" width="19.50390625" style="252" customWidth="1"/>
    <col min="2" max="2" width="72.00390625" style="253" customWidth="1"/>
    <col min="3" max="4" width="25.00390625" style="254" customWidth="1"/>
    <col min="5" max="5" width="9.375" style="2" customWidth="1"/>
    <col min="6" max="6" width="13.50390625" style="2" bestFit="1" customWidth="1"/>
    <col min="7" max="16384" width="9.375" style="2" customWidth="1"/>
  </cols>
  <sheetData>
    <row r="1" spans="1:4" s="1" customFormat="1" ht="16.5" customHeight="1" thickBot="1">
      <c r="A1" s="152"/>
      <c r="B1" s="153"/>
      <c r="C1" s="166"/>
      <c r="D1" s="166" t="s">
        <v>482</v>
      </c>
    </row>
    <row r="2" spans="1:4" s="67" customFormat="1" ht="21" customHeight="1">
      <c r="A2" s="260" t="s">
        <v>45</v>
      </c>
      <c r="B2" s="235" t="s">
        <v>450</v>
      </c>
      <c r="C2" s="237" t="s">
        <v>40</v>
      </c>
      <c r="D2" s="237" t="s">
        <v>40</v>
      </c>
    </row>
    <row r="3" spans="1:4" s="67" customFormat="1" ht="16.5" thickBot="1">
      <c r="A3" s="154" t="s">
        <v>144</v>
      </c>
      <c r="B3" s="236" t="s">
        <v>330</v>
      </c>
      <c r="C3" s="325" t="s">
        <v>40</v>
      </c>
      <c r="D3" s="325" t="s">
        <v>40</v>
      </c>
    </row>
    <row r="4" spans="1:4" s="68" customFormat="1" ht="15.75" customHeight="1" thickBot="1">
      <c r="A4" s="155"/>
      <c r="B4" s="155"/>
      <c r="C4" s="156"/>
      <c r="D4" s="156" t="s">
        <v>441</v>
      </c>
    </row>
    <row r="5" spans="1:4" ht="13.5" thickBot="1">
      <c r="A5" s="261" t="s">
        <v>145</v>
      </c>
      <c r="B5" s="157" t="s">
        <v>41</v>
      </c>
      <c r="C5" s="238" t="s">
        <v>474</v>
      </c>
      <c r="D5" s="238" t="s">
        <v>475</v>
      </c>
    </row>
    <row r="6" spans="1:4" s="56" customFormat="1" ht="12.75" customHeight="1" thickBot="1">
      <c r="A6" s="134" t="s">
        <v>404</v>
      </c>
      <c r="B6" s="135" t="s">
        <v>405</v>
      </c>
      <c r="C6" s="136" t="s">
        <v>406</v>
      </c>
      <c r="D6" s="136" t="s">
        <v>408</v>
      </c>
    </row>
    <row r="7" spans="1:4" s="56" customFormat="1" ht="15.75" customHeight="1" thickBot="1">
      <c r="A7" s="158"/>
      <c r="B7" s="159" t="s">
        <v>42</v>
      </c>
      <c r="C7" s="239"/>
      <c r="D7" s="239"/>
    </row>
    <row r="8" spans="1:4" s="56" customFormat="1" ht="12" customHeight="1" thickBot="1">
      <c r="A8" s="27" t="s">
        <v>6</v>
      </c>
      <c r="B8" s="19" t="s">
        <v>176</v>
      </c>
      <c r="C8" s="175">
        <f>+C9+C10+C11+C12+C13+C14</f>
        <v>64506531</v>
      </c>
      <c r="D8" s="175">
        <f>+D9+D10+D11+D12+D13+D14</f>
        <v>66840828</v>
      </c>
    </row>
    <row r="9" spans="1:4" s="69" customFormat="1" ht="12" customHeight="1">
      <c r="A9" s="288" t="s">
        <v>64</v>
      </c>
      <c r="B9" s="270" t="s">
        <v>177</v>
      </c>
      <c r="C9" s="178">
        <v>16711182</v>
      </c>
      <c r="D9" s="178">
        <v>16739265</v>
      </c>
    </row>
    <row r="10" spans="1:4" s="70" customFormat="1" ht="12" customHeight="1">
      <c r="A10" s="289" t="s">
        <v>65</v>
      </c>
      <c r="B10" s="271" t="s">
        <v>178</v>
      </c>
      <c r="C10" s="177">
        <v>21737170</v>
      </c>
      <c r="D10" s="177">
        <v>23232292</v>
      </c>
    </row>
    <row r="11" spans="1:4" s="70" customFormat="1" ht="12" customHeight="1">
      <c r="A11" s="289" t="s">
        <v>66</v>
      </c>
      <c r="B11" s="271" t="s">
        <v>179</v>
      </c>
      <c r="C11" s="177">
        <v>24258179</v>
      </c>
      <c r="D11" s="177">
        <v>24572041</v>
      </c>
    </row>
    <row r="12" spans="1:4" s="70" customFormat="1" ht="12" customHeight="1">
      <c r="A12" s="289" t="s">
        <v>67</v>
      </c>
      <c r="B12" s="271" t="s">
        <v>180</v>
      </c>
      <c r="C12" s="177">
        <v>1800000</v>
      </c>
      <c r="D12" s="177">
        <v>1838185</v>
      </c>
    </row>
    <row r="13" spans="1:4" s="70" customFormat="1" ht="12" customHeight="1">
      <c r="A13" s="289" t="s">
        <v>99</v>
      </c>
      <c r="B13" s="271" t="s">
        <v>416</v>
      </c>
      <c r="C13" s="177"/>
      <c r="D13" s="177"/>
    </row>
    <row r="14" spans="1:4" s="69" customFormat="1" ht="12" customHeight="1" thickBot="1">
      <c r="A14" s="290" t="s">
        <v>68</v>
      </c>
      <c r="B14" s="272" t="s">
        <v>341</v>
      </c>
      <c r="C14" s="177"/>
      <c r="D14" s="177">
        <v>459045</v>
      </c>
    </row>
    <row r="15" spans="1:4" s="69" customFormat="1" ht="12" customHeight="1" thickBot="1">
      <c r="A15" s="27" t="s">
        <v>7</v>
      </c>
      <c r="B15" s="170" t="s">
        <v>181</v>
      </c>
      <c r="C15" s="175">
        <f>+C16+C17+C18+C19+C20</f>
        <v>6806778</v>
      </c>
      <c r="D15" s="175">
        <f>+D16+D17+D18+D19+D20</f>
        <v>8721920</v>
      </c>
    </row>
    <row r="16" spans="1:4" s="69" customFormat="1" ht="12" customHeight="1">
      <c r="A16" s="288" t="s">
        <v>70</v>
      </c>
      <c r="B16" s="270" t="s">
        <v>182</v>
      </c>
      <c r="C16" s="178"/>
      <c r="D16" s="178"/>
    </row>
    <row r="17" spans="1:4" s="69" customFormat="1" ht="12" customHeight="1">
      <c r="A17" s="289" t="s">
        <v>71</v>
      </c>
      <c r="B17" s="271" t="s">
        <v>183</v>
      </c>
      <c r="C17" s="177"/>
      <c r="D17" s="177"/>
    </row>
    <row r="18" spans="1:4" s="69" customFormat="1" ht="12" customHeight="1">
      <c r="A18" s="289" t="s">
        <v>72</v>
      </c>
      <c r="B18" s="271" t="s">
        <v>332</v>
      </c>
      <c r="C18" s="177"/>
      <c r="D18" s="177"/>
    </row>
    <row r="19" spans="1:4" s="69" customFormat="1" ht="12" customHeight="1">
      <c r="A19" s="289" t="s">
        <v>73</v>
      </c>
      <c r="B19" s="271" t="s">
        <v>333</v>
      </c>
      <c r="C19" s="177"/>
      <c r="D19" s="177"/>
    </row>
    <row r="20" spans="1:4" s="69" customFormat="1" ht="12" customHeight="1">
      <c r="A20" s="289" t="s">
        <v>74</v>
      </c>
      <c r="B20" s="271" t="s">
        <v>184</v>
      </c>
      <c r="C20" s="177">
        <f>1436357+5370421</f>
        <v>6806778</v>
      </c>
      <c r="D20" s="177">
        <v>8721920</v>
      </c>
    </row>
    <row r="21" spans="1:4" s="70" customFormat="1" ht="12" customHeight="1" thickBot="1">
      <c r="A21" s="290" t="s">
        <v>80</v>
      </c>
      <c r="B21" s="272" t="s">
        <v>185</v>
      </c>
      <c r="C21" s="179">
        <v>5370421</v>
      </c>
      <c r="D21" s="179">
        <v>5370421</v>
      </c>
    </row>
    <row r="22" spans="1:4" s="70" customFormat="1" ht="12" customHeight="1" thickBot="1">
      <c r="A22" s="27" t="s">
        <v>8</v>
      </c>
      <c r="B22" s="19" t="s">
        <v>186</v>
      </c>
      <c r="C22" s="175">
        <f>+C23+C24+C25+C26+C27</f>
        <v>204032355</v>
      </c>
      <c r="D22" s="175">
        <f>+D23+D24+D25+D26+D27</f>
        <v>187968736</v>
      </c>
    </row>
    <row r="23" spans="1:4" s="70" customFormat="1" ht="12" customHeight="1">
      <c r="A23" s="288" t="s">
        <v>53</v>
      </c>
      <c r="B23" s="270" t="s">
        <v>187</v>
      </c>
      <c r="C23" s="178"/>
      <c r="D23" s="178"/>
    </row>
    <row r="24" spans="1:4" s="69" customFormat="1" ht="12" customHeight="1">
      <c r="A24" s="289" t="s">
        <v>54</v>
      </c>
      <c r="B24" s="271" t="s">
        <v>188</v>
      </c>
      <c r="C24" s="177"/>
      <c r="D24" s="177"/>
    </row>
    <row r="25" spans="1:4" s="70" customFormat="1" ht="12" customHeight="1">
      <c r="A25" s="289" t="s">
        <v>55</v>
      </c>
      <c r="B25" s="271" t="s">
        <v>334</v>
      </c>
      <c r="C25" s="177"/>
      <c r="D25" s="177"/>
    </row>
    <row r="26" spans="1:4" s="70" customFormat="1" ht="12" customHeight="1">
      <c r="A26" s="289" t="s">
        <v>56</v>
      </c>
      <c r="B26" s="271" t="s">
        <v>335</v>
      </c>
      <c r="C26" s="177"/>
      <c r="D26" s="177"/>
    </row>
    <row r="27" spans="1:4" s="70" customFormat="1" ht="12" customHeight="1">
      <c r="A27" s="289" t="s">
        <v>113</v>
      </c>
      <c r="B27" s="271" t="s">
        <v>189</v>
      </c>
      <c r="C27" s="177">
        <f>93144129+67000000+43888226</f>
        <v>204032355</v>
      </c>
      <c r="D27" s="177">
        <v>187968736</v>
      </c>
    </row>
    <row r="28" spans="1:4" s="70" customFormat="1" ht="12" customHeight="1" thickBot="1">
      <c r="A28" s="290" t="s">
        <v>114</v>
      </c>
      <c r="B28" s="272" t="s">
        <v>190</v>
      </c>
      <c r="C28" s="179">
        <v>204032355</v>
      </c>
      <c r="D28" s="179">
        <v>187968736</v>
      </c>
    </row>
    <row r="29" spans="1:4" s="70" customFormat="1" ht="12" customHeight="1" thickBot="1">
      <c r="A29" s="27" t="s">
        <v>115</v>
      </c>
      <c r="B29" s="19" t="s">
        <v>191</v>
      </c>
      <c r="C29" s="181">
        <f>+C30+C34+C35+C36</f>
        <v>17500000</v>
      </c>
      <c r="D29" s="181">
        <f>+D30+D34+D35+D36</f>
        <v>15020000</v>
      </c>
    </row>
    <row r="30" spans="1:4" s="70" customFormat="1" ht="12" customHeight="1">
      <c r="A30" s="288" t="s">
        <v>192</v>
      </c>
      <c r="B30" s="270" t="s">
        <v>417</v>
      </c>
      <c r="C30" s="265">
        <f>+C31+C32+C33</f>
        <v>15000000</v>
      </c>
      <c r="D30" s="265">
        <f>+D31+D32+D33</f>
        <v>15000000</v>
      </c>
    </row>
    <row r="31" spans="1:4" s="70" customFormat="1" ht="12" customHeight="1">
      <c r="A31" s="289" t="s">
        <v>193</v>
      </c>
      <c r="B31" s="271" t="s">
        <v>198</v>
      </c>
      <c r="C31" s="177">
        <v>2000000</v>
      </c>
      <c r="D31" s="177">
        <v>2000000</v>
      </c>
    </row>
    <row r="32" spans="1:4" s="70" customFormat="1" ht="12" customHeight="1">
      <c r="A32" s="289" t="s">
        <v>194</v>
      </c>
      <c r="B32" s="271" t="s">
        <v>199</v>
      </c>
      <c r="C32" s="177"/>
      <c r="D32" s="177"/>
    </row>
    <row r="33" spans="1:4" s="70" customFormat="1" ht="12" customHeight="1">
      <c r="A33" s="289" t="s">
        <v>345</v>
      </c>
      <c r="B33" s="316" t="s">
        <v>346</v>
      </c>
      <c r="C33" s="177">
        <v>13000000</v>
      </c>
      <c r="D33" s="177">
        <v>13000000</v>
      </c>
    </row>
    <row r="34" spans="1:4" s="70" customFormat="1" ht="12" customHeight="1">
      <c r="A34" s="289" t="s">
        <v>195</v>
      </c>
      <c r="B34" s="271" t="s">
        <v>200</v>
      </c>
      <c r="C34" s="177">
        <v>2480000</v>
      </c>
      <c r="D34" s="177">
        <v>0</v>
      </c>
    </row>
    <row r="35" spans="1:4" s="70" customFormat="1" ht="12" customHeight="1">
      <c r="A35" s="289" t="s">
        <v>196</v>
      </c>
      <c r="B35" s="271" t="s">
        <v>201</v>
      </c>
      <c r="C35" s="177"/>
      <c r="D35" s="177"/>
    </row>
    <row r="36" spans="1:4" s="70" customFormat="1" ht="12" customHeight="1" thickBot="1">
      <c r="A36" s="290" t="s">
        <v>197</v>
      </c>
      <c r="B36" s="272" t="s">
        <v>202</v>
      </c>
      <c r="C36" s="179">
        <v>20000</v>
      </c>
      <c r="D36" s="179">
        <v>20000</v>
      </c>
    </row>
    <row r="37" spans="1:4" s="70" customFormat="1" ht="12" customHeight="1" thickBot="1">
      <c r="A37" s="27" t="s">
        <v>10</v>
      </c>
      <c r="B37" s="19" t="s">
        <v>342</v>
      </c>
      <c r="C37" s="175">
        <f>SUM(C38:C48)</f>
        <v>500000</v>
      </c>
      <c r="D37" s="175">
        <f>SUM(D38:D48)</f>
        <v>500000</v>
      </c>
    </row>
    <row r="38" spans="1:4" s="70" customFormat="1" ht="12" customHeight="1">
      <c r="A38" s="288" t="s">
        <v>57</v>
      </c>
      <c r="B38" s="270" t="s">
        <v>205</v>
      </c>
      <c r="C38" s="178"/>
      <c r="D38" s="178"/>
    </row>
    <row r="39" spans="1:4" s="70" customFormat="1" ht="12" customHeight="1">
      <c r="A39" s="289" t="s">
        <v>58</v>
      </c>
      <c r="B39" s="271" t="s">
        <v>206</v>
      </c>
      <c r="C39" s="177">
        <v>385827</v>
      </c>
      <c r="D39" s="177">
        <v>385827</v>
      </c>
    </row>
    <row r="40" spans="1:4" s="70" customFormat="1" ht="12" customHeight="1">
      <c r="A40" s="289" t="s">
        <v>59</v>
      </c>
      <c r="B40" s="271" t="s">
        <v>207</v>
      </c>
      <c r="C40" s="177"/>
      <c r="D40" s="177"/>
    </row>
    <row r="41" spans="1:4" s="70" customFormat="1" ht="12" customHeight="1">
      <c r="A41" s="289" t="s">
        <v>117</v>
      </c>
      <c r="B41" s="271" t="s">
        <v>208</v>
      </c>
      <c r="C41" s="177"/>
      <c r="D41" s="177"/>
    </row>
    <row r="42" spans="1:4" s="70" customFormat="1" ht="12" customHeight="1">
      <c r="A42" s="289" t="s">
        <v>118</v>
      </c>
      <c r="B42" s="271" t="s">
        <v>209</v>
      </c>
      <c r="C42" s="177"/>
      <c r="D42" s="177"/>
    </row>
    <row r="43" spans="1:4" s="70" customFormat="1" ht="12" customHeight="1">
      <c r="A43" s="289" t="s">
        <v>119</v>
      </c>
      <c r="B43" s="271" t="s">
        <v>210</v>
      </c>
      <c r="C43" s="177">
        <v>104173</v>
      </c>
      <c r="D43" s="177">
        <v>104173</v>
      </c>
    </row>
    <row r="44" spans="1:4" s="70" customFormat="1" ht="12" customHeight="1">
      <c r="A44" s="289" t="s">
        <v>120</v>
      </c>
      <c r="B44" s="271" t="s">
        <v>211</v>
      </c>
      <c r="C44" s="177"/>
      <c r="D44" s="177"/>
    </row>
    <row r="45" spans="1:4" s="70" customFormat="1" ht="12" customHeight="1">
      <c r="A45" s="289" t="s">
        <v>121</v>
      </c>
      <c r="B45" s="271" t="s">
        <v>212</v>
      </c>
      <c r="C45" s="177">
        <v>5000</v>
      </c>
      <c r="D45" s="177">
        <v>5000</v>
      </c>
    </row>
    <row r="46" spans="1:4" s="70" customFormat="1" ht="12" customHeight="1">
      <c r="A46" s="289" t="s">
        <v>203</v>
      </c>
      <c r="B46" s="271" t="s">
        <v>213</v>
      </c>
      <c r="C46" s="180"/>
      <c r="D46" s="180"/>
    </row>
    <row r="47" spans="1:4" s="70" customFormat="1" ht="12" customHeight="1">
      <c r="A47" s="290" t="s">
        <v>204</v>
      </c>
      <c r="B47" s="272" t="s">
        <v>344</v>
      </c>
      <c r="C47" s="259"/>
      <c r="D47" s="259"/>
    </row>
    <row r="48" spans="1:4" s="70" customFormat="1" ht="12" customHeight="1" thickBot="1">
      <c r="A48" s="290" t="s">
        <v>343</v>
      </c>
      <c r="B48" s="272" t="s">
        <v>214</v>
      </c>
      <c r="C48" s="259">
        <v>5000</v>
      </c>
      <c r="D48" s="259">
        <v>5000</v>
      </c>
    </row>
    <row r="49" spans="1:4" s="70" customFormat="1" ht="12" customHeight="1" thickBot="1">
      <c r="A49" s="27" t="s">
        <v>11</v>
      </c>
      <c r="B49" s="19" t="s">
        <v>215</v>
      </c>
      <c r="C49" s="175">
        <f>SUM(C50:C54)</f>
        <v>0</v>
      </c>
      <c r="D49" s="175">
        <f>SUM(D50:D54)</f>
        <v>0</v>
      </c>
    </row>
    <row r="50" spans="1:4" s="70" customFormat="1" ht="12" customHeight="1">
      <c r="A50" s="288" t="s">
        <v>60</v>
      </c>
      <c r="B50" s="270" t="s">
        <v>219</v>
      </c>
      <c r="C50" s="300"/>
      <c r="D50" s="300"/>
    </row>
    <row r="51" spans="1:4" s="70" customFormat="1" ht="12" customHeight="1">
      <c r="A51" s="289" t="s">
        <v>61</v>
      </c>
      <c r="B51" s="271" t="s">
        <v>220</v>
      </c>
      <c r="C51" s="180"/>
      <c r="D51" s="180"/>
    </row>
    <row r="52" spans="1:4" s="70" customFormat="1" ht="12" customHeight="1">
      <c r="A52" s="289" t="s">
        <v>216</v>
      </c>
      <c r="B52" s="271" t="s">
        <v>221</v>
      </c>
      <c r="C52" s="180"/>
      <c r="D52" s="180"/>
    </row>
    <row r="53" spans="1:4" s="70" customFormat="1" ht="12" customHeight="1">
      <c r="A53" s="289" t="s">
        <v>217</v>
      </c>
      <c r="B53" s="271" t="s">
        <v>222</v>
      </c>
      <c r="C53" s="180"/>
      <c r="D53" s="180"/>
    </row>
    <row r="54" spans="1:4" s="70" customFormat="1" ht="12" customHeight="1" thickBot="1">
      <c r="A54" s="290" t="s">
        <v>218</v>
      </c>
      <c r="B54" s="272" t="s">
        <v>223</v>
      </c>
      <c r="C54" s="259"/>
      <c r="D54" s="259"/>
    </row>
    <row r="55" spans="1:4" s="70" customFormat="1" ht="12" customHeight="1" thickBot="1">
      <c r="A55" s="27" t="s">
        <v>122</v>
      </c>
      <c r="B55" s="19" t="s">
        <v>224</v>
      </c>
      <c r="C55" s="175">
        <f>SUM(C56:C58)</f>
        <v>0</v>
      </c>
      <c r="D55" s="175">
        <f>SUM(D56:D58)</f>
        <v>0</v>
      </c>
    </row>
    <row r="56" spans="1:4" s="70" customFormat="1" ht="12" customHeight="1">
      <c r="A56" s="288" t="s">
        <v>62</v>
      </c>
      <c r="B56" s="270" t="s">
        <v>225</v>
      </c>
      <c r="C56" s="178"/>
      <c r="D56" s="178"/>
    </row>
    <row r="57" spans="1:4" s="70" customFormat="1" ht="12" customHeight="1">
      <c r="A57" s="289" t="s">
        <v>63</v>
      </c>
      <c r="B57" s="271" t="s">
        <v>336</v>
      </c>
      <c r="C57" s="177"/>
      <c r="D57" s="177"/>
    </row>
    <row r="58" spans="1:4" s="70" customFormat="1" ht="12" customHeight="1">
      <c r="A58" s="289" t="s">
        <v>228</v>
      </c>
      <c r="B58" s="271" t="s">
        <v>226</v>
      </c>
      <c r="C58" s="177"/>
      <c r="D58" s="177"/>
    </row>
    <row r="59" spans="1:4" s="70" customFormat="1" ht="12" customHeight="1" thickBot="1">
      <c r="A59" s="290" t="s">
        <v>229</v>
      </c>
      <c r="B59" s="272" t="s">
        <v>227</v>
      </c>
      <c r="C59" s="179"/>
      <c r="D59" s="179"/>
    </row>
    <row r="60" spans="1:4" s="70" customFormat="1" ht="12" customHeight="1" thickBot="1">
      <c r="A60" s="27" t="s">
        <v>13</v>
      </c>
      <c r="B60" s="170" t="s">
        <v>230</v>
      </c>
      <c r="C60" s="175">
        <f>SUM(C61:C63)</f>
        <v>26541417</v>
      </c>
      <c r="D60" s="175">
        <f>SUM(D61:D63)</f>
        <v>30526677</v>
      </c>
    </row>
    <row r="61" spans="1:4" s="70" customFormat="1" ht="12" customHeight="1">
      <c r="A61" s="288" t="s">
        <v>123</v>
      </c>
      <c r="B61" s="270" t="s">
        <v>232</v>
      </c>
      <c r="C61" s="180"/>
      <c r="D61" s="180"/>
    </row>
    <row r="62" spans="1:4" s="70" customFormat="1" ht="12" customHeight="1">
      <c r="A62" s="289" t="s">
        <v>124</v>
      </c>
      <c r="B62" s="271" t="s">
        <v>337</v>
      </c>
      <c r="C62" s="180"/>
      <c r="D62" s="180"/>
    </row>
    <row r="63" spans="1:4" s="70" customFormat="1" ht="12" customHeight="1">
      <c r="A63" s="289" t="s">
        <v>152</v>
      </c>
      <c r="B63" s="271" t="s">
        <v>233</v>
      </c>
      <c r="C63" s="180">
        <f>17813350+4742807+3985260</f>
        <v>26541417</v>
      </c>
      <c r="D63" s="180">
        <v>30526677</v>
      </c>
    </row>
    <row r="64" spans="1:4" s="70" customFormat="1" ht="12" customHeight="1" thickBot="1">
      <c r="A64" s="290" t="s">
        <v>231</v>
      </c>
      <c r="B64" s="272" t="s">
        <v>234</v>
      </c>
      <c r="C64" s="180"/>
      <c r="D64" s="180"/>
    </row>
    <row r="65" spans="1:4" s="70" customFormat="1" ht="12" customHeight="1" thickBot="1">
      <c r="A65" s="27" t="s">
        <v>14</v>
      </c>
      <c r="B65" s="19" t="s">
        <v>235</v>
      </c>
      <c r="C65" s="181">
        <f>+C8+C15+C22+C29+C37+C49+C55+C60</f>
        <v>319887081</v>
      </c>
      <c r="D65" s="181">
        <f>+D8+D15+D22+D29+D37+D49+D55+D60</f>
        <v>309578161</v>
      </c>
    </row>
    <row r="66" spans="1:4" s="70" customFormat="1" ht="12" customHeight="1" thickBot="1">
      <c r="A66" s="291" t="s">
        <v>326</v>
      </c>
      <c r="B66" s="170" t="s">
        <v>237</v>
      </c>
      <c r="C66" s="175">
        <f>SUM(C67:C69)</f>
        <v>0</v>
      </c>
      <c r="D66" s="175">
        <f>SUM(D67:D69)</f>
        <v>0</v>
      </c>
    </row>
    <row r="67" spans="1:4" s="70" customFormat="1" ht="12" customHeight="1">
      <c r="A67" s="288" t="s">
        <v>268</v>
      </c>
      <c r="B67" s="270" t="s">
        <v>238</v>
      </c>
      <c r="C67" s="180"/>
      <c r="D67" s="180"/>
    </row>
    <row r="68" spans="1:4" s="70" customFormat="1" ht="12" customHeight="1">
      <c r="A68" s="289" t="s">
        <v>277</v>
      </c>
      <c r="B68" s="271" t="s">
        <v>239</v>
      </c>
      <c r="C68" s="180"/>
      <c r="D68" s="180"/>
    </row>
    <row r="69" spans="1:4" s="70" customFormat="1" ht="12" customHeight="1" thickBot="1">
      <c r="A69" s="290" t="s">
        <v>278</v>
      </c>
      <c r="B69" s="273" t="s">
        <v>240</v>
      </c>
      <c r="C69" s="180"/>
      <c r="D69" s="180"/>
    </row>
    <row r="70" spans="1:4" s="70" customFormat="1" ht="12" customHeight="1" thickBot="1">
      <c r="A70" s="291" t="s">
        <v>241</v>
      </c>
      <c r="B70" s="170" t="s">
        <v>242</v>
      </c>
      <c r="C70" s="175">
        <f>SUM(C71:C74)</f>
        <v>0</v>
      </c>
      <c r="D70" s="175">
        <f>SUM(D71:D74)</f>
        <v>0</v>
      </c>
    </row>
    <row r="71" spans="1:4" s="70" customFormat="1" ht="12" customHeight="1">
      <c r="A71" s="288" t="s">
        <v>100</v>
      </c>
      <c r="B71" s="270" t="s">
        <v>243</v>
      </c>
      <c r="C71" s="180"/>
      <c r="D71" s="180"/>
    </row>
    <row r="72" spans="1:4" s="70" customFormat="1" ht="12" customHeight="1">
      <c r="A72" s="289" t="s">
        <v>101</v>
      </c>
      <c r="B72" s="271" t="s">
        <v>244</v>
      </c>
      <c r="C72" s="180"/>
      <c r="D72" s="180"/>
    </row>
    <row r="73" spans="1:4" s="70" customFormat="1" ht="12" customHeight="1">
      <c r="A73" s="289" t="s">
        <v>269</v>
      </c>
      <c r="B73" s="271" t="s">
        <v>245</v>
      </c>
      <c r="C73" s="180"/>
      <c r="D73" s="180"/>
    </row>
    <row r="74" spans="1:4" s="70" customFormat="1" ht="12" customHeight="1" thickBot="1">
      <c r="A74" s="290" t="s">
        <v>270</v>
      </c>
      <c r="B74" s="272" t="s">
        <v>246</v>
      </c>
      <c r="C74" s="180"/>
      <c r="D74" s="180"/>
    </row>
    <row r="75" spans="1:4" s="70" customFormat="1" ht="12" customHeight="1" thickBot="1">
      <c r="A75" s="291" t="s">
        <v>247</v>
      </c>
      <c r="B75" s="170" t="s">
        <v>248</v>
      </c>
      <c r="C75" s="175">
        <f>SUM(C76:C77)</f>
        <v>34756770</v>
      </c>
      <c r="D75" s="175">
        <f>SUM(D76:D77)</f>
        <v>161350447</v>
      </c>
    </row>
    <row r="76" spans="1:4" s="70" customFormat="1" ht="12" customHeight="1">
      <c r="A76" s="288" t="s">
        <v>271</v>
      </c>
      <c r="B76" s="270" t="s">
        <v>249</v>
      </c>
      <c r="C76" s="180">
        <v>34756770</v>
      </c>
      <c r="D76" s="180">
        <v>161350447</v>
      </c>
    </row>
    <row r="77" spans="1:4" s="70" customFormat="1" ht="12" customHeight="1" thickBot="1">
      <c r="A77" s="290" t="s">
        <v>272</v>
      </c>
      <c r="B77" s="272" t="s">
        <v>250</v>
      </c>
      <c r="C77" s="180"/>
      <c r="D77" s="180"/>
    </row>
    <row r="78" spans="1:4" s="69" customFormat="1" ht="12" customHeight="1" thickBot="1">
      <c r="A78" s="291" t="s">
        <v>251</v>
      </c>
      <c r="B78" s="170" t="s">
        <v>252</v>
      </c>
      <c r="C78" s="175">
        <f>SUM(C79:C81)</f>
        <v>2580261</v>
      </c>
      <c r="D78" s="175">
        <f>SUM(D79:D81)</f>
        <v>2651871</v>
      </c>
    </row>
    <row r="79" spans="1:4" s="70" customFormat="1" ht="12" customHeight="1">
      <c r="A79" s="288" t="s">
        <v>273</v>
      </c>
      <c r="B79" s="270" t="s">
        <v>253</v>
      </c>
      <c r="C79" s="180">
        <v>2580261</v>
      </c>
      <c r="D79" s="180">
        <v>2651871</v>
      </c>
    </row>
    <row r="80" spans="1:4" s="70" customFormat="1" ht="12" customHeight="1">
      <c r="A80" s="289" t="s">
        <v>274</v>
      </c>
      <c r="B80" s="271" t="s">
        <v>254</v>
      </c>
      <c r="C80" s="180"/>
      <c r="D80" s="180"/>
    </row>
    <row r="81" spans="1:4" s="70" customFormat="1" ht="12" customHeight="1">
      <c r="A81" s="290" t="s">
        <v>275</v>
      </c>
      <c r="B81" s="272" t="s">
        <v>255</v>
      </c>
      <c r="C81" s="180"/>
      <c r="D81" s="180"/>
    </row>
    <row r="82" spans="1:4" s="70" customFormat="1" ht="12" customHeight="1" thickBot="1">
      <c r="A82" s="297" t="s">
        <v>443</v>
      </c>
      <c r="B82" s="331" t="s">
        <v>431</v>
      </c>
      <c r="C82" s="329"/>
      <c r="D82" s="329"/>
    </row>
    <row r="83" spans="1:4" s="70" customFormat="1" ht="12" customHeight="1" thickBot="1">
      <c r="A83" s="291" t="s">
        <v>256</v>
      </c>
      <c r="B83" s="170" t="s">
        <v>276</v>
      </c>
      <c r="C83" s="175">
        <f>SUM(C84:C87)</f>
        <v>0</v>
      </c>
      <c r="D83" s="175">
        <f>SUM(D84:D87)</f>
        <v>0</v>
      </c>
    </row>
    <row r="84" spans="1:4" s="70" customFormat="1" ht="12" customHeight="1">
      <c r="A84" s="292" t="s">
        <v>257</v>
      </c>
      <c r="B84" s="270" t="s">
        <v>258</v>
      </c>
      <c r="C84" s="180"/>
      <c r="D84" s="180"/>
    </row>
    <row r="85" spans="1:4" s="70" customFormat="1" ht="12" customHeight="1">
      <c r="A85" s="293" t="s">
        <v>259</v>
      </c>
      <c r="B85" s="271" t="s">
        <v>260</v>
      </c>
      <c r="C85" s="180"/>
      <c r="D85" s="180"/>
    </row>
    <row r="86" spans="1:4" s="70" customFormat="1" ht="12" customHeight="1">
      <c r="A86" s="293" t="s">
        <v>261</v>
      </c>
      <c r="B86" s="271" t="s">
        <v>262</v>
      </c>
      <c r="C86" s="180"/>
      <c r="D86" s="180"/>
    </row>
    <row r="87" spans="1:4" s="69" customFormat="1" ht="12" customHeight="1" thickBot="1">
      <c r="A87" s="294" t="s">
        <v>263</v>
      </c>
      <c r="B87" s="272" t="s">
        <v>264</v>
      </c>
      <c r="C87" s="180"/>
      <c r="D87" s="180"/>
    </row>
    <row r="88" spans="1:4" s="69" customFormat="1" ht="12" customHeight="1" thickBot="1">
      <c r="A88" s="291" t="s">
        <v>265</v>
      </c>
      <c r="B88" s="170" t="s">
        <v>386</v>
      </c>
      <c r="C88" s="301"/>
      <c r="D88" s="301"/>
    </row>
    <row r="89" spans="1:4" s="69" customFormat="1" ht="12" customHeight="1" thickBot="1">
      <c r="A89" s="291" t="s">
        <v>418</v>
      </c>
      <c r="B89" s="170" t="s">
        <v>266</v>
      </c>
      <c r="C89" s="301"/>
      <c r="D89" s="301"/>
    </row>
    <row r="90" spans="1:4" s="69" customFormat="1" ht="12" customHeight="1" thickBot="1">
      <c r="A90" s="291" t="s">
        <v>419</v>
      </c>
      <c r="B90" s="277" t="s">
        <v>389</v>
      </c>
      <c r="C90" s="181">
        <f>+C66+C70+C75+C78+C83+C89+C88</f>
        <v>37337031</v>
      </c>
      <c r="D90" s="181">
        <f>+D66+D70+D75+D78+D83+D89+D88</f>
        <v>164002318</v>
      </c>
    </row>
    <row r="91" spans="1:4" s="69" customFormat="1" ht="12" customHeight="1" thickBot="1">
      <c r="A91" s="295" t="s">
        <v>420</v>
      </c>
      <c r="B91" s="278" t="s">
        <v>421</v>
      </c>
      <c r="C91" s="181">
        <f>+C65+C90</f>
        <v>357224112</v>
      </c>
      <c r="D91" s="181">
        <f>+D65+D90</f>
        <v>473580479</v>
      </c>
    </row>
    <row r="92" spans="1:4" s="70" customFormat="1" ht="15" customHeight="1" thickBot="1">
      <c r="A92" s="160"/>
      <c r="B92" s="161"/>
      <c r="C92" s="241"/>
      <c r="D92" s="241"/>
    </row>
    <row r="93" spans="1:4" s="56" customFormat="1" ht="16.5" customHeight="1" thickBot="1">
      <c r="A93" s="162"/>
      <c r="B93" s="163" t="s">
        <v>43</v>
      </c>
      <c r="C93" s="242"/>
      <c r="D93" s="242"/>
    </row>
    <row r="94" spans="1:4" s="71" customFormat="1" ht="12" customHeight="1" thickBot="1">
      <c r="A94" s="262" t="s">
        <v>6</v>
      </c>
      <c r="B94" s="26" t="s">
        <v>425</v>
      </c>
      <c r="C94" s="174">
        <f>+C95+C96+C97+C98+C99+C112</f>
        <v>41094222</v>
      </c>
      <c r="D94" s="174">
        <f>+D95+D96+D97+D98+D99+D112</f>
        <v>64696628</v>
      </c>
    </row>
    <row r="95" spans="1:4" ht="12" customHeight="1">
      <c r="A95" s="296" t="s">
        <v>64</v>
      </c>
      <c r="B95" s="8" t="s">
        <v>36</v>
      </c>
      <c r="C95" s="176">
        <v>13720720</v>
      </c>
      <c r="D95" s="176">
        <v>15976520</v>
      </c>
    </row>
    <row r="96" spans="1:4" ht="12" customHeight="1">
      <c r="A96" s="289" t="s">
        <v>65</v>
      </c>
      <c r="B96" s="6" t="s">
        <v>125</v>
      </c>
      <c r="C96" s="177">
        <v>1843890</v>
      </c>
      <c r="D96" s="177">
        <f>1860468+79260</f>
        <v>1939728</v>
      </c>
    </row>
    <row r="97" spans="1:4" ht="12" customHeight="1">
      <c r="A97" s="289" t="s">
        <v>66</v>
      </c>
      <c r="B97" s="6" t="s">
        <v>91</v>
      </c>
      <c r="C97" s="179">
        <v>19165168</v>
      </c>
      <c r="D97" s="179">
        <v>31719588</v>
      </c>
    </row>
    <row r="98" spans="1:4" ht="12" customHeight="1">
      <c r="A98" s="289" t="s">
        <v>67</v>
      </c>
      <c r="B98" s="9" t="s">
        <v>126</v>
      </c>
      <c r="C98" s="179">
        <v>500000</v>
      </c>
      <c r="D98" s="179">
        <v>500000</v>
      </c>
    </row>
    <row r="99" spans="1:4" ht="12" customHeight="1">
      <c r="A99" s="289" t="s">
        <v>75</v>
      </c>
      <c r="B99" s="17" t="s">
        <v>127</v>
      </c>
      <c r="C99" s="179">
        <v>5385658</v>
      </c>
      <c r="D99" s="179">
        <f>+D100+D105+D111</f>
        <v>5800598</v>
      </c>
    </row>
    <row r="100" spans="1:4" ht="12" customHeight="1">
      <c r="A100" s="289" t="s">
        <v>68</v>
      </c>
      <c r="B100" s="6" t="s">
        <v>422</v>
      </c>
      <c r="C100" s="179"/>
      <c r="D100" s="179">
        <v>387350</v>
      </c>
    </row>
    <row r="101" spans="1:4" ht="12" customHeight="1">
      <c r="A101" s="289" t="s">
        <v>69</v>
      </c>
      <c r="B101" s="88" t="s">
        <v>352</v>
      </c>
      <c r="C101" s="179"/>
      <c r="D101" s="179"/>
    </row>
    <row r="102" spans="1:4" ht="12" customHeight="1">
      <c r="A102" s="289" t="s">
        <v>76</v>
      </c>
      <c r="B102" s="88" t="s">
        <v>351</v>
      </c>
      <c r="C102" s="179"/>
      <c r="D102" s="179"/>
    </row>
    <row r="103" spans="1:4" ht="12" customHeight="1">
      <c r="A103" s="289" t="s">
        <v>77</v>
      </c>
      <c r="B103" s="88" t="s">
        <v>282</v>
      </c>
      <c r="C103" s="179"/>
      <c r="D103" s="179"/>
    </row>
    <row r="104" spans="1:4" ht="12" customHeight="1">
      <c r="A104" s="289" t="s">
        <v>78</v>
      </c>
      <c r="B104" s="89" t="s">
        <v>283</v>
      </c>
      <c r="C104" s="179"/>
      <c r="D104" s="179"/>
    </row>
    <row r="105" spans="1:4" ht="12" customHeight="1">
      <c r="A105" s="289" t="s">
        <v>79</v>
      </c>
      <c r="B105" s="89" t="s">
        <v>284</v>
      </c>
      <c r="C105" s="179">
        <v>5385658</v>
      </c>
      <c r="D105" s="179">
        <v>5385658</v>
      </c>
    </row>
    <row r="106" spans="1:4" ht="12" customHeight="1">
      <c r="A106" s="289" t="s">
        <v>81</v>
      </c>
      <c r="B106" s="88" t="s">
        <v>285</v>
      </c>
      <c r="C106" s="179"/>
      <c r="D106" s="179"/>
    </row>
    <row r="107" spans="1:4" ht="12" customHeight="1">
      <c r="A107" s="289" t="s">
        <v>128</v>
      </c>
      <c r="B107" s="88" t="s">
        <v>286</v>
      </c>
      <c r="C107" s="179"/>
      <c r="D107" s="179"/>
    </row>
    <row r="108" spans="1:4" ht="12" customHeight="1">
      <c r="A108" s="289" t="s">
        <v>280</v>
      </c>
      <c r="B108" s="89" t="s">
        <v>287</v>
      </c>
      <c r="C108" s="179"/>
      <c r="D108" s="179"/>
    </row>
    <row r="109" spans="1:4" ht="12" customHeight="1">
      <c r="A109" s="297" t="s">
        <v>281</v>
      </c>
      <c r="B109" s="90" t="s">
        <v>288</v>
      </c>
      <c r="C109" s="179"/>
      <c r="D109" s="179"/>
    </row>
    <row r="110" spans="1:4" ht="12" customHeight="1">
      <c r="A110" s="289" t="s">
        <v>349</v>
      </c>
      <c r="B110" s="90" t="s">
        <v>289</v>
      </c>
      <c r="C110" s="179"/>
      <c r="D110" s="179"/>
    </row>
    <row r="111" spans="1:4" ht="12" customHeight="1">
      <c r="A111" s="289" t="s">
        <v>350</v>
      </c>
      <c r="B111" s="89" t="s">
        <v>290</v>
      </c>
      <c r="C111" s="179"/>
      <c r="D111" s="179">
        <v>27590</v>
      </c>
    </row>
    <row r="112" spans="1:4" ht="12" customHeight="1">
      <c r="A112" s="289" t="s">
        <v>354</v>
      </c>
      <c r="B112" s="9" t="s">
        <v>37</v>
      </c>
      <c r="C112" s="177">
        <v>478786</v>
      </c>
      <c r="D112" s="177">
        <f>8760194</f>
        <v>8760194</v>
      </c>
    </row>
    <row r="113" spans="1:4" ht="12" customHeight="1">
      <c r="A113" s="290" t="s">
        <v>355</v>
      </c>
      <c r="B113" s="6" t="s">
        <v>423</v>
      </c>
      <c r="C113" s="177"/>
      <c r="D113" s="177">
        <f>8760194</f>
        <v>8760194</v>
      </c>
    </row>
    <row r="114" spans="1:4" ht="12" customHeight="1" thickBot="1">
      <c r="A114" s="298" t="s">
        <v>356</v>
      </c>
      <c r="B114" s="91" t="s">
        <v>424</v>
      </c>
      <c r="C114" s="183">
        <v>478786</v>
      </c>
      <c r="D114" s="183"/>
    </row>
    <row r="115" spans="1:4" ht="12" customHeight="1" thickBot="1">
      <c r="A115" s="27" t="s">
        <v>7</v>
      </c>
      <c r="B115" s="25" t="s">
        <v>291</v>
      </c>
      <c r="C115" s="175">
        <f>+C116+C118+C120</f>
        <v>268368854</v>
      </c>
      <c r="D115" s="175">
        <f>+D116+D118+D120</f>
        <v>359904114</v>
      </c>
    </row>
    <row r="116" spans="1:4" ht="12" customHeight="1">
      <c r="A116" s="288" t="s">
        <v>70</v>
      </c>
      <c r="B116" s="6" t="s">
        <v>151</v>
      </c>
      <c r="C116" s="178">
        <v>238150097</v>
      </c>
      <c r="D116" s="178">
        <v>329685357</v>
      </c>
    </row>
    <row r="117" spans="1:4" ht="12" customHeight="1">
      <c r="A117" s="288" t="s">
        <v>71</v>
      </c>
      <c r="B117" s="10" t="s">
        <v>295</v>
      </c>
      <c r="C117" s="178">
        <v>215855884</v>
      </c>
      <c r="D117" s="178">
        <f>215855884+87610000</f>
        <v>303465884</v>
      </c>
    </row>
    <row r="118" spans="1:4" ht="12" customHeight="1">
      <c r="A118" s="288" t="s">
        <v>72</v>
      </c>
      <c r="B118" s="10" t="s">
        <v>129</v>
      </c>
      <c r="C118" s="177">
        <v>30218757</v>
      </c>
      <c r="D118" s="177">
        <v>30218757</v>
      </c>
    </row>
    <row r="119" spans="1:4" ht="12" customHeight="1">
      <c r="A119" s="288" t="s">
        <v>73</v>
      </c>
      <c r="B119" s="10" t="s">
        <v>296</v>
      </c>
      <c r="C119" s="177"/>
      <c r="D119" s="177"/>
    </row>
    <row r="120" spans="1:4" ht="12" customHeight="1">
      <c r="A120" s="288" t="s">
        <v>74</v>
      </c>
      <c r="B120" s="172" t="s">
        <v>153</v>
      </c>
      <c r="C120" s="168"/>
      <c r="D120" s="168"/>
    </row>
    <row r="121" spans="1:4" ht="12" customHeight="1">
      <c r="A121" s="288" t="s">
        <v>80</v>
      </c>
      <c r="B121" s="171" t="s">
        <v>338</v>
      </c>
      <c r="C121" s="168"/>
      <c r="D121" s="168"/>
    </row>
    <row r="122" spans="1:4" ht="12" customHeight="1">
      <c r="A122" s="288" t="s">
        <v>82</v>
      </c>
      <c r="B122" s="266" t="s">
        <v>301</v>
      </c>
      <c r="C122" s="168"/>
      <c r="D122" s="168"/>
    </row>
    <row r="123" spans="1:4" ht="12" customHeight="1">
      <c r="A123" s="288" t="s">
        <v>130</v>
      </c>
      <c r="B123" s="89" t="s">
        <v>284</v>
      </c>
      <c r="C123" s="168"/>
      <c r="D123" s="168"/>
    </row>
    <row r="124" spans="1:4" ht="12" customHeight="1">
      <c r="A124" s="288" t="s">
        <v>131</v>
      </c>
      <c r="B124" s="89" t="s">
        <v>300</v>
      </c>
      <c r="C124" s="168"/>
      <c r="D124" s="168"/>
    </row>
    <row r="125" spans="1:4" ht="12" customHeight="1">
      <c r="A125" s="288" t="s">
        <v>132</v>
      </c>
      <c r="B125" s="89" t="s">
        <v>299</v>
      </c>
      <c r="C125" s="168"/>
      <c r="D125" s="168"/>
    </row>
    <row r="126" spans="1:4" ht="12" customHeight="1">
      <c r="A126" s="288" t="s">
        <v>292</v>
      </c>
      <c r="B126" s="89" t="s">
        <v>287</v>
      </c>
      <c r="C126" s="168"/>
      <c r="D126" s="168"/>
    </row>
    <row r="127" spans="1:4" ht="12" customHeight="1">
      <c r="A127" s="288" t="s">
        <v>293</v>
      </c>
      <c r="B127" s="89" t="s">
        <v>298</v>
      </c>
      <c r="C127" s="168"/>
      <c r="D127" s="168"/>
    </row>
    <row r="128" spans="1:4" ht="12" customHeight="1" thickBot="1">
      <c r="A128" s="297" t="s">
        <v>294</v>
      </c>
      <c r="B128" s="89" t="s">
        <v>297</v>
      </c>
      <c r="C128" s="169"/>
      <c r="D128" s="169"/>
    </row>
    <row r="129" spans="1:4" ht="12" customHeight="1" thickBot="1">
      <c r="A129" s="27" t="s">
        <v>8</v>
      </c>
      <c r="B129" s="76" t="s">
        <v>359</v>
      </c>
      <c r="C129" s="175">
        <f>+C94+C115</f>
        <v>309463076</v>
      </c>
      <c r="D129" s="175">
        <f>+D94+D115</f>
        <v>424600742</v>
      </c>
    </row>
    <row r="130" spans="1:4" ht="12" customHeight="1" thickBot="1">
      <c r="A130" s="27" t="s">
        <v>9</v>
      </c>
      <c r="B130" s="76" t="s">
        <v>360</v>
      </c>
      <c r="C130" s="175">
        <f>+C131+C132+C133</f>
        <v>0</v>
      </c>
      <c r="D130" s="175">
        <f>+D131+D132+D133</f>
        <v>0</v>
      </c>
    </row>
    <row r="131" spans="1:4" s="71" customFormat="1" ht="12" customHeight="1">
      <c r="A131" s="288" t="s">
        <v>192</v>
      </c>
      <c r="B131" s="7" t="s">
        <v>428</v>
      </c>
      <c r="C131" s="168"/>
      <c r="D131" s="168"/>
    </row>
    <row r="132" spans="1:4" ht="12" customHeight="1">
      <c r="A132" s="288" t="s">
        <v>195</v>
      </c>
      <c r="B132" s="7" t="s">
        <v>368</v>
      </c>
      <c r="C132" s="168"/>
      <c r="D132" s="168"/>
    </row>
    <row r="133" spans="1:4" ht="12" customHeight="1" thickBot="1">
      <c r="A133" s="297" t="s">
        <v>196</v>
      </c>
      <c r="B133" s="5" t="s">
        <v>427</v>
      </c>
      <c r="C133" s="168"/>
      <c r="D133" s="168"/>
    </row>
    <row r="134" spans="1:4" ht="12" customHeight="1" thickBot="1">
      <c r="A134" s="27" t="s">
        <v>10</v>
      </c>
      <c r="B134" s="76" t="s">
        <v>361</v>
      </c>
      <c r="C134" s="175">
        <f>+C135+C136+C137+C138+C139+C140</f>
        <v>0</v>
      </c>
      <c r="D134" s="175">
        <f>+D135+D136+D137+D138+D139+D140</f>
        <v>0</v>
      </c>
    </row>
    <row r="135" spans="1:4" ht="12" customHeight="1">
      <c r="A135" s="288" t="s">
        <v>57</v>
      </c>
      <c r="B135" s="7" t="s">
        <v>370</v>
      </c>
      <c r="C135" s="168"/>
      <c r="D135" s="168"/>
    </row>
    <row r="136" spans="1:4" ht="12" customHeight="1">
      <c r="A136" s="288" t="s">
        <v>58</v>
      </c>
      <c r="B136" s="7" t="s">
        <v>362</v>
      </c>
      <c r="C136" s="168"/>
      <c r="D136" s="168"/>
    </row>
    <row r="137" spans="1:4" ht="12" customHeight="1">
      <c r="A137" s="288" t="s">
        <v>59</v>
      </c>
      <c r="B137" s="7" t="s">
        <v>363</v>
      </c>
      <c r="C137" s="168"/>
      <c r="D137" s="168"/>
    </row>
    <row r="138" spans="1:4" ht="12" customHeight="1">
      <c r="A138" s="288" t="s">
        <v>117</v>
      </c>
      <c r="B138" s="7" t="s">
        <v>426</v>
      </c>
      <c r="C138" s="168"/>
      <c r="D138" s="168"/>
    </row>
    <row r="139" spans="1:4" ht="12" customHeight="1">
      <c r="A139" s="288" t="s">
        <v>118</v>
      </c>
      <c r="B139" s="7" t="s">
        <v>365</v>
      </c>
      <c r="C139" s="168"/>
      <c r="D139" s="168"/>
    </row>
    <row r="140" spans="1:4" s="71" customFormat="1" ht="12" customHeight="1" thickBot="1">
      <c r="A140" s="297" t="s">
        <v>119</v>
      </c>
      <c r="B140" s="5" t="s">
        <v>366</v>
      </c>
      <c r="C140" s="168"/>
      <c r="D140" s="168"/>
    </row>
    <row r="141" spans="1:9" ht="12" customHeight="1" thickBot="1">
      <c r="A141" s="27" t="s">
        <v>11</v>
      </c>
      <c r="B141" s="76" t="s">
        <v>432</v>
      </c>
      <c r="C141" s="181">
        <f>+C142+C143+C145+C146+C144</f>
        <v>47761036</v>
      </c>
      <c r="D141" s="181">
        <f>+D142+D143+D145+D146+D144</f>
        <v>48979737</v>
      </c>
      <c r="I141" s="167"/>
    </row>
    <row r="142" spans="1:4" ht="12.75">
      <c r="A142" s="288" t="s">
        <v>60</v>
      </c>
      <c r="B142" s="7" t="s">
        <v>302</v>
      </c>
      <c r="C142" s="168"/>
      <c r="D142" s="168"/>
    </row>
    <row r="143" spans="1:4" ht="12" customHeight="1">
      <c r="A143" s="288" t="s">
        <v>61</v>
      </c>
      <c r="B143" s="7" t="s">
        <v>303</v>
      </c>
      <c r="C143" s="168">
        <v>2580261</v>
      </c>
      <c r="D143" s="168">
        <v>2651871</v>
      </c>
    </row>
    <row r="144" spans="1:4" ht="12" customHeight="1">
      <c r="A144" s="288" t="s">
        <v>216</v>
      </c>
      <c r="B144" s="7" t="s">
        <v>431</v>
      </c>
      <c r="C144" s="168">
        <f>14691760+30489015</f>
        <v>45180775</v>
      </c>
      <c r="D144" s="168">
        <f>44912004+1495122-79260</f>
        <v>46327866</v>
      </c>
    </row>
    <row r="145" spans="1:4" s="71" customFormat="1" ht="12" customHeight="1">
      <c r="A145" s="288" t="s">
        <v>217</v>
      </c>
      <c r="B145" s="7" t="s">
        <v>375</v>
      </c>
      <c r="C145" s="168"/>
      <c r="D145" s="168"/>
    </row>
    <row r="146" spans="1:4" s="71" customFormat="1" ht="12" customHeight="1" thickBot="1">
      <c r="A146" s="297" t="s">
        <v>218</v>
      </c>
      <c r="B146" s="5" t="s">
        <v>322</v>
      </c>
      <c r="C146" s="168"/>
      <c r="D146" s="168"/>
    </row>
    <row r="147" spans="1:4" s="71" customFormat="1" ht="12" customHeight="1" thickBot="1">
      <c r="A147" s="27" t="s">
        <v>12</v>
      </c>
      <c r="B147" s="76" t="s">
        <v>376</v>
      </c>
      <c r="C147" s="184">
        <f>+C148+C149+C150+C151+C152</f>
        <v>0</v>
      </c>
      <c r="D147" s="184">
        <f>+D148+D149+D150+D151+D152</f>
        <v>0</v>
      </c>
    </row>
    <row r="148" spans="1:4" s="71" customFormat="1" ht="12" customHeight="1">
      <c r="A148" s="288" t="s">
        <v>62</v>
      </c>
      <c r="B148" s="7" t="s">
        <v>371</v>
      </c>
      <c r="C148" s="168"/>
      <c r="D148" s="168"/>
    </row>
    <row r="149" spans="1:4" s="71" customFormat="1" ht="12" customHeight="1">
      <c r="A149" s="288" t="s">
        <v>63</v>
      </c>
      <c r="B149" s="7" t="s">
        <v>378</v>
      </c>
      <c r="C149" s="168"/>
      <c r="D149" s="168"/>
    </row>
    <row r="150" spans="1:4" s="71" customFormat="1" ht="12" customHeight="1">
      <c r="A150" s="288" t="s">
        <v>228</v>
      </c>
      <c r="B150" s="7" t="s">
        <v>373</v>
      </c>
      <c r="C150" s="168"/>
      <c r="D150" s="168"/>
    </row>
    <row r="151" spans="1:4" s="71" customFormat="1" ht="12" customHeight="1">
      <c r="A151" s="288" t="s">
        <v>229</v>
      </c>
      <c r="B151" s="7" t="s">
        <v>429</v>
      </c>
      <c r="C151" s="168"/>
      <c r="D151" s="168"/>
    </row>
    <row r="152" spans="1:4" ht="12.75" customHeight="1" thickBot="1">
      <c r="A152" s="297" t="s">
        <v>377</v>
      </c>
      <c r="B152" s="5" t="s">
        <v>380</v>
      </c>
      <c r="C152" s="169"/>
      <c r="D152" s="169"/>
    </row>
    <row r="153" spans="1:4" ht="12.75" customHeight="1" thickBot="1">
      <c r="A153" s="326" t="s">
        <v>13</v>
      </c>
      <c r="B153" s="76" t="s">
        <v>381</v>
      </c>
      <c r="C153" s="184"/>
      <c r="D153" s="184"/>
    </row>
    <row r="154" spans="1:4" ht="12.75" customHeight="1" thickBot="1">
      <c r="A154" s="326" t="s">
        <v>14</v>
      </c>
      <c r="B154" s="76" t="s">
        <v>382</v>
      </c>
      <c r="C154" s="184"/>
      <c r="D154" s="184"/>
    </row>
    <row r="155" spans="1:4" ht="12" customHeight="1" thickBot="1">
      <c r="A155" s="27" t="s">
        <v>15</v>
      </c>
      <c r="B155" s="76" t="s">
        <v>384</v>
      </c>
      <c r="C155" s="280">
        <f>+C130+C134+C141+C147+C153+C154</f>
        <v>47761036</v>
      </c>
      <c r="D155" s="280">
        <f>+D130+D134+D141+D147+D153+D154</f>
        <v>48979737</v>
      </c>
    </row>
    <row r="156" spans="1:4" ht="15" customHeight="1" thickBot="1">
      <c r="A156" s="299" t="s">
        <v>16</v>
      </c>
      <c r="B156" s="243" t="s">
        <v>383</v>
      </c>
      <c r="C156" s="280">
        <f>+C129+C155</f>
        <v>357224112</v>
      </c>
      <c r="D156" s="280">
        <f>+D129+D155</f>
        <v>473580479</v>
      </c>
    </row>
    <row r="157" spans="1:4" ht="13.5" thickBot="1">
      <c r="A157" s="249"/>
      <c r="B157" s="250"/>
      <c r="C157" s="251"/>
      <c r="D157" s="251"/>
    </row>
    <row r="158" spans="1:4" ht="15" customHeight="1" thickBot="1">
      <c r="A158" s="164" t="s">
        <v>430</v>
      </c>
      <c r="B158" s="165"/>
      <c r="C158" s="74">
        <v>4</v>
      </c>
      <c r="D158" s="74">
        <v>9</v>
      </c>
    </row>
    <row r="159" spans="1:4" ht="14.25" customHeight="1" thickBot="1">
      <c r="A159" s="164" t="s">
        <v>146</v>
      </c>
      <c r="B159" s="165"/>
      <c r="C159" s="74">
        <v>1.5</v>
      </c>
      <c r="D159" s="74">
        <v>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75" r:id="rId1"/>
  <rowBreaks count="1" manualBreakCount="1">
    <brk id="9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view="pageLayout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52" customWidth="1"/>
    <col min="2" max="2" width="72.00390625" style="253" customWidth="1"/>
    <col min="3" max="4" width="25.00390625" style="254" customWidth="1"/>
    <col min="5" max="16384" width="9.375" style="2" customWidth="1"/>
  </cols>
  <sheetData>
    <row r="1" spans="1:4" s="1" customFormat="1" ht="16.5" customHeight="1" thickBot="1">
      <c r="A1" s="152"/>
      <c r="B1" s="153"/>
      <c r="C1" s="166" t="s">
        <v>485</v>
      </c>
      <c r="D1" s="166"/>
    </row>
    <row r="2" spans="1:4" s="67" customFormat="1" ht="21" customHeight="1">
      <c r="A2" s="260" t="s">
        <v>45</v>
      </c>
      <c r="B2" s="235" t="s">
        <v>450</v>
      </c>
      <c r="C2" s="237" t="s">
        <v>40</v>
      </c>
      <c r="D2" s="237" t="s">
        <v>40</v>
      </c>
    </row>
    <row r="3" spans="1:4" s="67" customFormat="1" ht="16.5" thickBot="1">
      <c r="A3" s="154" t="s">
        <v>144</v>
      </c>
      <c r="B3" s="236" t="s">
        <v>339</v>
      </c>
      <c r="C3" s="325" t="s">
        <v>44</v>
      </c>
      <c r="D3" s="325" t="s">
        <v>44</v>
      </c>
    </row>
    <row r="4" spans="1:4" s="68" customFormat="1" ht="15.75" customHeight="1" thickBot="1">
      <c r="A4" s="155"/>
      <c r="B4" s="155"/>
      <c r="C4" s="156"/>
      <c r="D4" s="156" t="s">
        <v>441</v>
      </c>
    </row>
    <row r="5" spans="1:4" ht="13.5" thickBot="1">
      <c r="A5" s="261" t="s">
        <v>145</v>
      </c>
      <c r="B5" s="157" t="s">
        <v>41</v>
      </c>
      <c r="C5" s="238" t="s">
        <v>474</v>
      </c>
      <c r="D5" s="238" t="s">
        <v>475</v>
      </c>
    </row>
    <row r="6" spans="1:4" s="56" customFormat="1" ht="12.75" customHeight="1" thickBot="1">
      <c r="A6" s="134" t="s">
        <v>404</v>
      </c>
      <c r="B6" s="135" t="s">
        <v>405</v>
      </c>
      <c r="C6" s="136" t="s">
        <v>406</v>
      </c>
      <c r="D6" s="136" t="s">
        <v>408</v>
      </c>
    </row>
    <row r="7" spans="1:4" s="56" customFormat="1" ht="15.75" customHeight="1" thickBot="1">
      <c r="A7" s="158"/>
      <c r="B7" s="159" t="s">
        <v>42</v>
      </c>
      <c r="C7" s="239"/>
      <c r="D7" s="239"/>
    </row>
    <row r="8" spans="1:4" s="56" customFormat="1" ht="12" customHeight="1" thickBot="1">
      <c r="A8" s="27" t="s">
        <v>6</v>
      </c>
      <c r="B8" s="19" t="s">
        <v>176</v>
      </c>
      <c r="C8" s="175">
        <f>+C9+C10+C11+C12+C13+C14</f>
        <v>64506531</v>
      </c>
      <c r="D8" s="175">
        <f>+D9+D10+D11+D12+D13+D14</f>
        <v>66840828</v>
      </c>
    </row>
    <row r="9" spans="1:4" s="69" customFormat="1" ht="12" customHeight="1">
      <c r="A9" s="288" t="s">
        <v>64</v>
      </c>
      <c r="B9" s="270" t="s">
        <v>177</v>
      </c>
      <c r="C9" s="178">
        <f>+'9.1. sz. mell'!C9</f>
        <v>16711182</v>
      </c>
      <c r="D9" s="178">
        <v>16739265</v>
      </c>
    </row>
    <row r="10" spans="1:4" s="70" customFormat="1" ht="12" customHeight="1">
      <c r="A10" s="289" t="s">
        <v>65</v>
      </c>
      <c r="B10" s="271" t="s">
        <v>178</v>
      </c>
      <c r="C10" s="178">
        <f>+'9.1. sz. mell'!C10</f>
        <v>21737170</v>
      </c>
      <c r="D10" s="177">
        <v>23232292</v>
      </c>
    </row>
    <row r="11" spans="1:4" s="70" customFormat="1" ht="12" customHeight="1">
      <c r="A11" s="289" t="s">
        <v>66</v>
      </c>
      <c r="B11" s="271" t="s">
        <v>179</v>
      </c>
      <c r="C11" s="178">
        <f>+'9.1. sz. mell'!C11</f>
        <v>24258179</v>
      </c>
      <c r="D11" s="177">
        <v>24572041</v>
      </c>
    </row>
    <row r="12" spans="1:4" s="70" customFormat="1" ht="12" customHeight="1">
      <c r="A12" s="289" t="s">
        <v>67</v>
      </c>
      <c r="B12" s="271" t="s">
        <v>180</v>
      </c>
      <c r="C12" s="178">
        <f>+'9.1. sz. mell'!C12</f>
        <v>1800000</v>
      </c>
      <c r="D12" s="177">
        <v>1838185</v>
      </c>
    </row>
    <row r="13" spans="1:4" s="70" customFormat="1" ht="12" customHeight="1">
      <c r="A13" s="289" t="s">
        <v>99</v>
      </c>
      <c r="B13" s="271" t="s">
        <v>416</v>
      </c>
      <c r="C13" s="178">
        <f>+'9.1. sz. mell'!C13</f>
        <v>0</v>
      </c>
      <c r="D13" s="177"/>
    </row>
    <row r="14" spans="1:4" s="69" customFormat="1" ht="12" customHeight="1" thickBot="1">
      <c r="A14" s="290" t="s">
        <v>68</v>
      </c>
      <c r="B14" s="272" t="s">
        <v>341</v>
      </c>
      <c r="C14" s="178">
        <f>+'9.1. sz. mell'!C14</f>
        <v>0</v>
      </c>
      <c r="D14" s="177">
        <v>459045</v>
      </c>
    </row>
    <row r="15" spans="1:4" s="69" customFormat="1" ht="12" customHeight="1" thickBot="1">
      <c r="A15" s="27" t="s">
        <v>7</v>
      </c>
      <c r="B15" s="170" t="s">
        <v>181</v>
      </c>
      <c r="C15" s="175">
        <f>+C16+C17+C18+C19+C20</f>
        <v>6806778</v>
      </c>
      <c r="D15" s="175">
        <f>+D16+D17+D18+D19+D20</f>
        <v>8721920</v>
      </c>
    </row>
    <row r="16" spans="1:4" s="69" customFormat="1" ht="12" customHeight="1">
      <c r="A16" s="288" t="s">
        <v>70</v>
      </c>
      <c r="B16" s="270" t="s">
        <v>182</v>
      </c>
      <c r="C16" s="178">
        <f>+'9.1. sz. mell'!C16</f>
        <v>0</v>
      </c>
      <c r="D16" s="178"/>
    </row>
    <row r="17" spans="1:4" s="69" customFormat="1" ht="12" customHeight="1">
      <c r="A17" s="289" t="s">
        <v>71</v>
      </c>
      <c r="B17" s="271" t="s">
        <v>183</v>
      </c>
      <c r="C17" s="178">
        <f>+'9.1. sz. mell'!C17</f>
        <v>0</v>
      </c>
      <c r="D17" s="177"/>
    </row>
    <row r="18" spans="1:4" s="69" customFormat="1" ht="12" customHeight="1">
      <c r="A18" s="289" t="s">
        <v>72</v>
      </c>
      <c r="B18" s="271" t="s">
        <v>332</v>
      </c>
      <c r="C18" s="178">
        <f>+'9.1. sz. mell'!C18</f>
        <v>0</v>
      </c>
      <c r="D18" s="177"/>
    </row>
    <row r="19" spans="1:4" s="69" customFormat="1" ht="12" customHeight="1">
      <c r="A19" s="289" t="s">
        <v>73</v>
      </c>
      <c r="B19" s="271" t="s">
        <v>333</v>
      </c>
      <c r="C19" s="178">
        <f>+'9.1. sz. mell'!C19</f>
        <v>0</v>
      </c>
      <c r="D19" s="177"/>
    </row>
    <row r="20" spans="1:4" s="69" customFormat="1" ht="12" customHeight="1">
      <c r="A20" s="289" t="s">
        <v>74</v>
      </c>
      <c r="B20" s="271" t="s">
        <v>184</v>
      </c>
      <c r="C20" s="178">
        <f>+'9.1. sz. mell'!C20</f>
        <v>6806778</v>
      </c>
      <c r="D20" s="177">
        <v>8721920</v>
      </c>
    </row>
    <row r="21" spans="1:4" s="70" customFormat="1" ht="12" customHeight="1" thickBot="1">
      <c r="A21" s="290" t="s">
        <v>80</v>
      </c>
      <c r="B21" s="272" t="s">
        <v>185</v>
      </c>
      <c r="C21" s="178">
        <f>+'9.1. sz. mell'!C21</f>
        <v>5370421</v>
      </c>
      <c r="D21" s="179">
        <v>5370421</v>
      </c>
    </row>
    <row r="22" spans="1:4" s="70" customFormat="1" ht="12" customHeight="1" thickBot="1">
      <c r="A22" s="27" t="s">
        <v>8</v>
      </c>
      <c r="B22" s="19" t="s">
        <v>186</v>
      </c>
      <c r="C22" s="175">
        <f>+C23+C24+C25+C26+C27</f>
        <v>204032355</v>
      </c>
      <c r="D22" s="175">
        <f>+D23+D24+D25+D26+D27</f>
        <v>187968736</v>
      </c>
    </row>
    <row r="23" spans="1:4" s="70" customFormat="1" ht="12" customHeight="1">
      <c r="A23" s="288" t="s">
        <v>53</v>
      </c>
      <c r="B23" s="270" t="s">
        <v>187</v>
      </c>
      <c r="C23" s="178">
        <f>+'9.1. sz. mell'!C23</f>
        <v>0</v>
      </c>
      <c r="D23" s="178"/>
    </row>
    <row r="24" spans="1:4" s="69" customFormat="1" ht="12" customHeight="1">
      <c r="A24" s="289" t="s">
        <v>54</v>
      </c>
      <c r="B24" s="271" t="s">
        <v>188</v>
      </c>
      <c r="C24" s="178">
        <f>+'9.1. sz. mell'!C24</f>
        <v>0</v>
      </c>
      <c r="D24" s="177"/>
    </row>
    <row r="25" spans="1:4" s="70" customFormat="1" ht="12" customHeight="1">
      <c r="A25" s="289" t="s">
        <v>55</v>
      </c>
      <c r="B25" s="271" t="s">
        <v>334</v>
      </c>
      <c r="C25" s="178">
        <f>+'9.1. sz. mell'!C25</f>
        <v>0</v>
      </c>
      <c r="D25" s="177"/>
    </row>
    <row r="26" spans="1:4" s="70" customFormat="1" ht="12" customHeight="1">
      <c r="A26" s="289" t="s">
        <v>56</v>
      </c>
      <c r="B26" s="271" t="s">
        <v>335</v>
      </c>
      <c r="C26" s="178">
        <f>+'9.1. sz. mell'!C26</f>
        <v>0</v>
      </c>
      <c r="D26" s="177"/>
    </row>
    <row r="27" spans="1:4" s="70" customFormat="1" ht="12" customHeight="1">
      <c r="A27" s="289" t="s">
        <v>113</v>
      </c>
      <c r="B27" s="271" t="s">
        <v>189</v>
      </c>
      <c r="C27" s="178">
        <f>+'9.1. sz. mell'!C27</f>
        <v>204032355</v>
      </c>
      <c r="D27" s="177">
        <v>187968736</v>
      </c>
    </row>
    <row r="28" spans="1:4" s="70" customFormat="1" ht="12" customHeight="1" thickBot="1">
      <c r="A28" s="290" t="s">
        <v>114</v>
      </c>
      <c r="B28" s="272" t="s">
        <v>190</v>
      </c>
      <c r="C28" s="178">
        <f>+'9.1. sz. mell'!C28</f>
        <v>204032355</v>
      </c>
      <c r="D28" s="179">
        <v>187968736</v>
      </c>
    </row>
    <row r="29" spans="1:4" s="70" customFormat="1" ht="12" customHeight="1" thickBot="1">
      <c r="A29" s="27" t="s">
        <v>115</v>
      </c>
      <c r="B29" s="19" t="s">
        <v>191</v>
      </c>
      <c r="C29" s="181">
        <f>+C30+C34+C35+C36</f>
        <v>17500000</v>
      </c>
      <c r="D29" s="181">
        <f>+D30+D34+D35+D36</f>
        <v>15020000</v>
      </c>
    </row>
    <row r="30" spans="1:4" s="70" customFormat="1" ht="12" customHeight="1">
      <c r="A30" s="288" t="s">
        <v>192</v>
      </c>
      <c r="B30" s="270" t="s">
        <v>417</v>
      </c>
      <c r="C30" s="178">
        <f>+'9.1. sz. mell'!C30</f>
        <v>15000000</v>
      </c>
      <c r="D30" s="265">
        <f>+D31+D32+D33</f>
        <v>15000000</v>
      </c>
    </row>
    <row r="31" spans="1:4" s="70" customFormat="1" ht="12" customHeight="1">
      <c r="A31" s="289" t="s">
        <v>193</v>
      </c>
      <c r="B31" s="271" t="s">
        <v>198</v>
      </c>
      <c r="C31" s="178">
        <f>+'9.1. sz. mell'!C31</f>
        <v>2000000</v>
      </c>
      <c r="D31" s="177">
        <v>2000000</v>
      </c>
    </row>
    <row r="32" spans="1:4" s="70" customFormat="1" ht="12" customHeight="1">
      <c r="A32" s="289" t="s">
        <v>194</v>
      </c>
      <c r="B32" s="271" t="s">
        <v>199</v>
      </c>
      <c r="C32" s="178">
        <f>+'9.1. sz. mell'!C32</f>
        <v>0</v>
      </c>
      <c r="D32" s="177"/>
    </row>
    <row r="33" spans="1:4" s="70" customFormat="1" ht="12" customHeight="1">
      <c r="A33" s="289" t="s">
        <v>345</v>
      </c>
      <c r="B33" s="316" t="s">
        <v>346</v>
      </c>
      <c r="C33" s="178">
        <f>+'9.1. sz. mell'!C33</f>
        <v>13000000</v>
      </c>
      <c r="D33" s="177">
        <v>13000000</v>
      </c>
    </row>
    <row r="34" spans="1:4" s="70" customFormat="1" ht="12" customHeight="1">
      <c r="A34" s="289" t="s">
        <v>195</v>
      </c>
      <c r="B34" s="271" t="s">
        <v>200</v>
      </c>
      <c r="C34" s="178">
        <f>+'9.1. sz. mell'!C34</f>
        <v>2480000</v>
      </c>
      <c r="D34" s="177">
        <v>0</v>
      </c>
    </row>
    <row r="35" spans="1:4" s="70" customFormat="1" ht="12" customHeight="1">
      <c r="A35" s="289" t="s">
        <v>196</v>
      </c>
      <c r="B35" s="271" t="s">
        <v>201</v>
      </c>
      <c r="C35" s="178">
        <f>+'9.1. sz. mell'!C35</f>
        <v>0</v>
      </c>
      <c r="D35" s="177"/>
    </row>
    <row r="36" spans="1:4" s="70" customFormat="1" ht="12" customHeight="1" thickBot="1">
      <c r="A36" s="290" t="s">
        <v>197</v>
      </c>
      <c r="B36" s="272" t="s">
        <v>202</v>
      </c>
      <c r="C36" s="178">
        <f>+'9.1. sz. mell'!C36</f>
        <v>20000</v>
      </c>
      <c r="D36" s="179">
        <v>20000</v>
      </c>
    </row>
    <row r="37" spans="1:4" s="70" customFormat="1" ht="12" customHeight="1" thickBot="1">
      <c r="A37" s="27" t="s">
        <v>10</v>
      </c>
      <c r="B37" s="19" t="s">
        <v>342</v>
      </c>
      <c r="C37" s="175">
        <f>SUM(C38:C48)</f>
        <v>500000</v>
      </c>
      <c r="D37" s="175">
        <f>SUM(D38:D48)</f>
        <v>500000</v>
      </c>
    </row>
    <row r="38" spans="1:4" s="70" customFormat="1" ht="12" customHeight="1">
      <c r="A38" s="288" t="s">
        <v>57</v>
      </c>
      <c r="B38" s="270" t="s">
        <v>205</v>
      </c>
      <c r="C38" s="178">
        <f>+'9.1. sz. mell'!C38</f>
        <v>0</v>
      </c>
      <c r="D38" s="178"/>
    </row>
    <row r="39" spans="1:4" s="70" customFormat="1" ht="12" customHeight="1">
      <c r="A39" s="289" t="s">
        <v>58</v>
      </c>
      <c r="B39" s="271" t="s">
        <v>206</v>
      </c>
      <c r="C39" s="178">
        <f>+'9.1. sz. mell'!C39</f>
        <v>385827</v>
      </c>
      <c r="D39" s="177">
        <v>385827</v>
      </c>
    </row>
    <row r="40" spans="1:4" s="70" customFormat="1" ht="12" customHeight="1">
      <c r="A40" s="289" t="s">
        <v>59</v>
      </c>
      <c r="B40" s="271" t="s">
        <v>207</v>
      </c>
      <c r="C40" s="178">
        <f>+'9.1. sz. mell'!C40</f>
        <v>0</v>
      </c>
      <c r="D40" s="177"/>
    </row>
    <row r="41" spans="1:4" s="70" customFormat="1" ht="12" customHeight="1">
      <c r="A41" s="289" t="s">
        <v>117</v>
      </c>
      <c r="B41" s="271" t="s">
        <v>208</v>
      </c>
      <c r="C41" s="178">
        <f>+'9.1. sz. mell'!C41</f>
        <v>0</v>
      </c>
      <c r="D41" s="177"/>
    </row>
    <row r="42" spans="1:4" s="70" customFormat="1" ht="12" customHeight="1">
      <c r="A42" s="289" t="s">
        <v>118</v>
      </c>
      <c r="B42" s="271" t="s">
        <v>209</v>
      </c>
      <c r="C42" s="178">
        <f>+'9.1. sz. mell'!C42</f>
        <v>0</v>
      </c>
      <c r="D42" s="177"/>
    </row>
    <row r="43" spans="1:4" s="70" customFormat="1" ht="12" customHeight="1">
      <c r="A43" s="289" t="s">
        <v>119</v>
      </c>
      <c r="B43" s="271" t="s">
        <v>210</v>
      </c>
      <c r="C43" s="178">
        <f>+'9.1. sz. mell'!C43</f>
        <v>104173</v>
      </c>
      <c r="D43" s="177">
        <v>104173</v>
      </c>
    </row>
    <row r="44" spans="1:4" s="70" customFormat="1" ht="12" customHeight="1">
      <c r="A44" s="289" t="s">
        <v>120</v>
      </c>
      <c r="B44" s="271" t="s">
        <v>211</v>
      </c>
      <c r="C44" s="178">
        <f>+'9.1. sz. mell'!C44</f>
        <v>0</v>
      </c>
      <c r="D44" s="177"/>
    </row>
    <row r="45" spans="1:4" s="70" customFormat="1" ht="12" customHeight="1">
      <c r="A45" s="289" t="s">
        <v>121</v>
      </c>
      <c r="B45" s="271" t="s">
        <v>212</v>
      </c>
      <c r="C45" s="178">
        <f>+'9.1. sz. mell'!C45</f>
        <v>5000</v>
      </c>
      <c r="D45" s="177">
        <v>5000</v>
      </c>
    </row>
    <row r="46" spans="1:4" s="70" customFormat="1" ht="12" customHeight="1">
      <c r="A46" s="289" t="s">
        <v>203</v>
      </c>
      <c r="B46" s="271" t="s">
        <v>213</v>
      </c>
      <c r="C46" s="178">
        <f>+'9.1. sz. mell'!C46</f>
        <v>0</v>
      </c>
      <c r="D46" s="180"/>
    </row>
    <row r="47" spans="1:4" s="70" customFormat="1" ht="12" customHeight="1">
      <c r="A47" s="290" t="s">
        <v>204</v>
      </c>
      <c r="B47" s="272" t="s">
        <v>344</v>
      </c>
      <c r="C47" s="178">
        <f>+'9.1. sz. mell'!C47</f>
        <v>0</v>
      </c>
      <c r="D47" s="259"/>
    </row>
    <row r="48" spans="1:4" s="70" customFormat="1" ht="12" customHeight="1" thickBot="1">
      <c r="A48" s="290" t="s">
        <v>343</v>
      </c>
      <c r="B48" s="272" t="s">
        <v>214</v>
      </c>
      <c r="C48" s="178">
        <f>+'9.1. sz. mell'!C48</f>
        <v>5000</v>
      </c>
      <c r="D48" s="259">
        <v>5000</v>
      </c>
    </row>
    <row r="49" spans="1:4" s="70" customFormat="1" ht="12" customHeight="1" thickBot="1">
      <c r="A49" s="27" t="s">
        <v>11</v>
      </c>
      <c r="B49" s="19" t="s">
        <v>215</v>
      </c>
      <c r="C49" s="175">
        <f>SUM(C50:C54)</f>
        <v>0</v>
      </c>
      <c r="D49" s="175">
        <f>SUM(D50:D54)</f>
        <v>0</v>
      </c>
    </row>
    <row r="50" spans="1:4" s="70" customFormat="1" ht="12" customHeight="1">
      <c r="A50" s="288" t="s">
        <v>60</v>
      </c>
      <c r="B50" s="270" t="s">
        <v>219</v>
      </c>
      <c r="C50" s="178">
        <f>+'9.1. sz. mell'!C50</f>
        <v>0</v>
      </c>
      <c r="D50" s="300"/>
    </row>
    <row r="51" spans="1:4" s="70" customFormat="1" ht="12" customHeight="1">
      <c r="A51" s="289" t="s">
        <v>61</v>
      </c>
      <c r="B51" s="271" t="s">
        <v>220</v>
      </c>
      <c r="C51" s="178">
        <f>+'9.1. sz. mell'!C51</f>
        <v>0</v>
      </c>
      <c r="D51" s="180"/>
    </row>
    <row r="52" spans="1:4" s="70" customFormat="1" ht="12" customHeight="1">
      <c r="A52" s="289" t="s">
        <v>216</v>
      </c>
      <c r="B52" s="271" t="s">
        <v>221</v>
      </c>
      <c r="C52" s="178">
        <f>+'9.1. sz. mell'!C52</f>
        <v>0</v>
      </c>
      <c r="D52" s="180"/>
    </row>
    <row r="53" spans="1:4" s="70" customFormat="1" ht="12" customHeight="1">
      <c r="A53" s="289" t="s">
        <v>217</v>
      </c>
      <c r="B53" s="271" t="s">
        <v>222</v>
      </c>
      <c r="C53" s="178">
        <f>+'9.1. sz. mell'!C53</f>
        <v>0</v>
      </c>
      <c r="D53" s="180"/>
    </row>
    <row r="54" spans="1:4" s="70" customFormat="1" ht="12" customHeight="1" thickBot="1">
      <c r="A54" s="290" t="s">
        <v>218</v>
      </c>
      <c r="B54" s="272" t="s">
        <v>223</v>
      </c>
      <c r="C54" s="178">
        <f>+'9.1. sz. mell'!C54</f>
        <v>0</v>
      </c>
      <c r="D54" s="259"/>
    </row>
    <row r="55" spans="1:4" s="70" customFormat="1" ht="12" customHeight="1" thickBot="1">
      <c r="A55" s="27" t="s">
        <v>122</v>
      </c>
      <c r="B55" s="19" t="s">
        <v>224</v>
      </c>
      <c r="C55" s="175">
        <f>SUM(C56:C58)</f>
        <v>0</v>
      </c>
      <c r="D55" s="175">
        <f>SUM(D56:D58)</f>
        <v>0</v>
      </c>
    </row>
    <row r="56" spans="1:4" s="70" customFormat="1" ht="12" customHeight="1">
      <c r="A56" s="288" t="s">
        <v>62</v>
      </c>
      <c r="B56" s="270" t="s">
        <v>225</v>
      </c>
      <c r="C56" s="178">
        <f>+'9.1. sz. mell'!C56</f>
        <v>0</v>
      </c>
      <c r="D56" s="178"/>
    </row>
    <row r="57" spans="1:4" s="70" customFormat="1" ht="12" customHeight="1">
      <c r="A57" s="289" t="s">
        <v>63</v>
      </c>
      <c r="B57" s="271" t="s">
        <v>336</v>
      </c>
      <c r="C57" s="178">
        <f>+'9.1. sz. mell'!C57</f>
        <v>0</v>
      </c>
      <c r="D57" s="177"/>
    </row>
    <row r="58" spans="1:4" s="70" customFormat="1" ht="12" customHeight="1">
      <c r="A58" s="289" t="s">
        <v>228</v>
      </c>
      <c r="B58" s="271" t="s">
        <v>226</v>
      </c>
      <c r="C58" s="178">
        <f>+'9.1. sz. mell'!C58</f>
        <v>0</v>
      </c>
      <c r="D58" s="177"/>
    </row>
    <row r="59" spans="1:4" s="70" customFormat="1" ht="12" customHeight="1" thickBot="1">
      <c r="A59" s="290" t="s">
        <v>229</v>
      </c>
      <c r="B59" s="272" t="s">
        <v>227</v>
      </c>
      <c r="C59" s="178">
        <f>+'9.1. sz. mell'!C59</f>
        <v>0</v>
      </c>
      <c r="D59" s="179"/>
    </row>
    <row r="60" spans="1:4" s="70" customFormat="1" ht="12" customHeight="1" thickBot="1">
      <c r="A60" s="27" t="s">
        <v>13</v>
      </c>
      <c r="B60" s="170" t="s">
        <v>230</v>
      </c>
      <c r="C60" s="175">
        <f>SUM(C61:C63)</f>
        <v>26541417</v>
      </c>
      <c r="D60" s="175">
        <f>SUM(D61:D63)</f>
        <v>30526677</v>
      </c>
    </row>
    <row r="61" spans="1:4" s="70" customFormat="1" ht="12" customHeight="1">
      <c r="A61" s="288" t="s">
        <v>123</v>
      </c>
      <c r="B61" s="270" t="s">
        <v>232</v>
      </c>
      <c r="C61" s="178">
        <f>+'9.1. sz. mell'!C61</f>
        <v>0</v>
      </c>
      <c r="D61" s="180"/>
    </row>
    <row r="62" spans="1:4" s="70" customFormat="1" ht="12" customHeight="1">
      <c r="A62" s="289" t="s">
        <v>124</v>
      </c>
      <c r="B62" s="271" t="s">
        <v>337</v>
      </c>
      <c r="C62" s="178">
        <f>+'9.1. sz. mell'!C62</f>
        <v>0</v>
      </c>
      <c r="D62" s="180"/>
    </row>
    <row r="63" spans="1:4" s="70" customFormat="1" ht="12" customHeight="1">
      <c r="A63" s="289" t="s">
        <v>152</v>
      </c>
      <c r="B63" s="271" t="s">
        <v>233</v>
      </c>
      <c r="C63" s="178">
        <f>+'9.1. sz. mell'!C63</f>
        <v>26541417</v>
      </c>
      <c r="D63" s="180">
        <v>30526677</v>
      </c>
    </row>
    <row r="64" spans="1:4" s="70" customFormat="1" ht="12" customHeight="1" thickBot="1">
      <c r="A64" s="290" t="s">
        <v>231</v>
      </c>
      <c r="B64" s="272" t="s">
        <v>234</v>
      </c>
      <c r="C64" s="178">
        <f>+'9.1. sz. mell'!C64</f>
        <v>0</v>
      </c>
      <c r="D64" s="180"/>
    </row>
    <row r="65" spans="1:4" s="70" customFormat="1" ht="12" customHeight="1" thickBot="1">
      <c r="A65" s="27" t="s">
        <v>14</v>
      </c>
      <c r="B65" s="19" t="s">
        <v>235</v>
      </c>
      <c r="C65" s="181">
        <f>+C8+C15+C22+C29+C37+C49+C55+C60</f>
        <v>319887081</v>
      </c>
      <c r="D65" s="181">
        <f>+D8+D15+D22+D29+D37+D49+D55+D60</f>
        <v>309578161</v>
      </c>
    </row>
    <row r="66" spans="1:4" s="70" customFormat="1" ht="12" customHeight="1" thickBot="1">
      <c r="A66" s="291" t="s">
        <v>326</v>
      </c>
      <c r="B66" s="170" t="s">
        <v>237</v>
      </c>
      <c r="C66" s="175">
        <f>SUM(C67:C69)</f>
        <v>0</v>
      </c>
      <c r="D66" s="175">
        <f>SUM(D67:D69)</f>
        <v>0</v>
      </c>
    </row>
    <row r="67" spans="1:4" s="70" customFormat="1" ht="12" customHeight="1">
      <c r="A67" s="288" t="s">
        <v>268</v>
      </c>
      <c r="B67" s="270" t="s">
        <v>238</v>
      </c>
      <c r="C67" s="178">
        <f>+'9.1. sz. mell'!C67</f>
        <v>0</v>
      </c>
      <c r="D67" s="180"/>
    </row>
    <row r="68" spans="1:4" s="70" customFormat="1" ht="12" customHeight="1">
      <c r="A68" s="289" t="s">
        <v>277</v>
      </c>
      <c r="B68" s="271" t="s">
        <v>239</v>
      </c>
      <c r="C68" s="178">
        <f>+'9.1. sz. mell'!C68</f>
        <v>0</v>
      </c>
      <c r="D68" s="180"/>
    </row>
    <row r="69" spans="1:4" s="70" customFormat="1" ht="12" customHeight="1" thickBot="1">
      <c r="A69" s="290" t="s">
        <v>278</v>
      </c>
      <c r="B69" s="273" t="s">
        <v>240</v>
      </c>
      <c r="C69" s="178">
        <f>+'9.1. sz. mell'!C69</f>
        <v>0</v>
      </c>
      <c r="D69" s="180"/>
    </row>
    <row r="70" spans="1:4" s="70" customFormat="1" ht="12" customHeight="1" thickBot="1">
      <c r="A70" s="291" t="s">
        <v>241</v>
      </c>
      <c r="B70" s="170" t="s">
        <v>242</v>
      </c>
      <c r="C70" s="175">
        <f>SUM(C71:C74)</f>
        <v>0</v>
      </c>
      <c r="D70" s="175">
        <f>SUM(D71:D74)</f>
        <v>0</v>
      </c>
    </row>
    <row r="71" spans="1:4" s="70" customFormat="1" ht="12" customHeight="1">
      <c r="A71" s="288" t="s">
        <v>100</v>
      </c>
      <c r="B71" s="270" t="s">
        <v>243</v>
      </c>
      <c r="C71" s="178">
        <f>+'9.1. sz. mell'!C71</f>
        <v>0</v>
      </c>
      <c r="D71" s="180"/>
    </row>
    <row r="72" spans="1:4" s="70" customFormat="1" ht="12" customHeight="1">
      <c r="A72" s="289" t="s">
        <v>101</v>
      </c>
      <c r="B72" s="271" t="s">
        <v>244</v>
      </c>
      <c r="C72" s="178">
        <f>+'9.1. sz. mell'!C72</f>
        <v>0</v>
      </c>
      <c r="D72" s="180"/>
    </row>
    <row r="73" spans="1:4" s="70" customFormat="1" ht="12" customHeight="1">
      <c r="A73" s="289" t="s">
        <v>269</v>
      </c>
      <c r="B73" s="271" t="s">
        <v>245</v>
      </c>
      <c r="C73" s="178">
        <f>+'9.1. sz. mell'!C73</f>
        <v>0</v>
      </c>
      <c r="D73" s="180"/>
    </row>
    <row r="74" spans="1:4" s="70" customFormat="1" ht="12" customHeight="1" thickBot="1">
      <c r="A74" s="290" t="s">
        <v>270</v>
      </c>
      <c r="B74" s="272" t="s">
        <v>246</v>
      </c>
      <c r="C74" s="178">
        <f>+'9.1. sz. mell'!C74</f>
        <v>0</v>
      </c>
      <c r="D74" s="180"/>
    </row>
    <row r="75" spans="1:4" s="70" customFormat="1" ht="12" customHeight="1" thickBot="1">
      <c r="A75" s="291" t="s">
        <v>247</v>
      </c>
      <c r="B75" s="170" t="s">
        <v>248</v>
      </c>
      <c r="C75" s="175">
        <f>SUM(C76:C77)</f>
        <v>34756770</v>
      </c>
      <c r="D75" s="175">
        <f>SUM(D76:D77)</f>
        <v>161350447</v>
      </c>
    </row>
    <row r="76" spans="1:4" s="70" customFormat="1" ht="12" customHeight="1">
      <c r="A76" s="288" t="s">
        <v>271</v>
      </c>
      <c r="B76" s="270" t="s">
        <v>249</v>
      </c>
      <c r="C76" s="178">
        <f>+'9.1. sz. mell'!C76</f>
        <v>34756770</v>
      </c>
      <c r="D76" s="180">
        <v>161350447</v>
      </c>
    </row>
    <row r="77" spans="1:4" s="70" customFormat="1" ht="12" customHeight="1" thickBot="1">
      <c r="A77" s="290" t="s">
        <v>272</v>
      </c>
      <c r="B77" s="272" t="s">
        <v>250</v>
      </c>
      <c r="C77" s="178">
        <f>+'9.1. sz. mell'!C77</f>
        <v>0</v>
      </c>
      <c r="D77" s="180"/>
    </row>
    <row r="78" spans="1:4" s="69" customFormat="1" ht="12" customHeight="1" thickBot="1">
      <c r="A78" s="291" t="s">
        <v>251</v>
      </c>
      <c r="B78" s="170" t="s">
        <v>252</v>
      </c>
      <c r="C78" s="175">
        <f>SUM(C79:C81)</f>
        <v>2580261</v>
      </c>
      <c r="D78" s="175">
        <f>SUM(D79:D81)</f>
        <v>2651871</v>
      </c>
    </row>
    <row r="79" spans="1:4" s="70" customFormat="1" ht="12" customHeight="1">
      <c r="A79" s="288" t="s">
        <v>273</v>
      </c>
      <c r="B79" s="270" t="s">
        <v>253</v>
      </c>
      <c r="C79" s="178">
        <f>+'9.1. sz. mell'!C79</f>
        <v>2580261</v>
      </c>
      <c r="D79" s="180">
        <v>2651871</v>
      </c>
    </row>
    <row r="80" spans="1:4" s="70" customFormat="1" ht="12" customHeight="1">
      <c r="A80" s="289" t="s">
        <v>274</v>
      </c>
      <c r="B80" s="271" t="s">
        <v>254</v>
      </c>
      <c r="C80" s="178">
        <f>+'9.1. sz. mell'!C80</f>
        <v>0</v>
      </c>
      <c r="D80" s="180"/>
    </row>
    <row r="81" spans="1:4" s="70" customFormat="1" ht="12" customHeight="1" thickBot="1">
      <c r="A81" s="290" t="s">
        <v>275</v>
      </c>
      <c r="B81" s="272" t="s">
        <v>255</v>
      </c>
      <c r="C81" s="178">
        <f>+'9.1. sz. mell'!C81</f>
        <v>0</v>
      </c>
      <c r="D81" s="180"/>
    </row>
    <row r="82" spans="1:4" s="70" customFormat="1" ht="12" customHeight="1" thickBot="1">
      <c r="A82" s="291" t="s">
        <v>256</v>
      </c>
      <c r="B82" s="170" t="s">
        <v>276</v>
      </c>
      <c r="C82" s="175">
        <f>SUM(C83:C86)</f>
        <v>0</v>
      </c>
      <c r="D82" s="329"/>
    </row>
    <row r="83" spans="1:4" s="70" customFormat="1" ht="12" customHeight="1" thickBot="1">
      <c r="A83" s="292" t="s">
        <v>257</v>
      </c>
      <c r="B83" s="270" t="s">
        <v>258</v>
      </c>
      <c r="C83" s="178">
        <f>+'9.1. sz. mell'!C83</f>
        <v>0</v>
      </c>
      <c r="D83" s="175">
        <f>SUM(D84:D87)</f>
        <v>0</v>
      </c>
    </row>
    <row r="84" spans="1:4" s="70" customFormat="1" ht="12" customHeight="1">
      <c r="A84" s="293" t="s">
        <v>259</v>
      </c>
      <c r="B84" s="271" t="s">
        <v>260</v>
      </c>
      <c r="C84" s="178">
        <f>+'9.1. sz. mell'!C84</f>
        <v>0</v>
      </c>
      <c r="D84" s="180"/>
    </row>
    <row r="85" spans="1:4" s="70" customFormat="1" ht="12" customHeight="1">
      <c r="A85" s="293" t="s">
        <v>261</v>
      </c>
      <c r="B85" s="271" t="s">
        <v>262</v>
      </c>
      <c r="C85" s="178">
        <f>+'9.1. sz. mell'!C85</f>
        <v>0</v>
      </c>
      <c r="D85" s="180"/>
    </row>
    <row r="86" spans="1:4" s="69" customFormat="1" ht="12" customHeight="1" thickBot="1">
      <c r="A86" s="294" t="s">
        <v>263</v>
      </c>
      <c r="B86" s="272" t="s">
        <v>264</v>
      </c>
      <c r="C86" s="178">
        <f>+'9.1. sz. mell'!C86</f>
        <v>0</v>
      </c>
      <c r="D86" s="180"/>
    </row>
    <row r="87" spans="1:4" s="69" customFormat="1" ht="12" customHeight="1" thickBot="1">
      <c r="A87" s="291" t="s">
        <v>265</v>
      </c>
      <c r="B87" s="170" t="s">
        <v>386</v>
      </c>
      <c r="C87" s="301"/>
      <c r="D87" s="180"/>
    </row>
    <row r="88" spans="1:4" s="69" customFormat="1" ht="12" customHeight="1" thickBot="1">
      <c r="A88" s="291" t="s">
        <v>418</v>
      </c>
      <c r="B88" s="170" t="s">
        <v>266</v>
      </c>
      <c r="C88" s="301"/>
      <c r="D88" s="301"/>
    </row>
    <row r="89" spans="1:4" s="69" customFormat="1" ht="12" customHeight="1" thickBot="1">
      <c r="A89" s="291" t="s">
        <v>419</v>
      </c>
      <c r="B89" s="277" t="s">
        <v>389</v>
      </c>
      <c r="C89" s="181">
        <f>+C66+C70+C75+C78+C82+C88+C87</f>
        <v>37337031</v>
      </c>
      <c r="D89" s="301"/>
    </row>
    <row r="90" spans="1:4" s="69" customFormat="1" ht="12" customHeight="1" thickBot="1">
      <c r="A90" s="295" t="s">
        <v>420</v>
      </c>
      <c r="B90" s="278" t="s">
        <v>421</v>
      </c>
      <c r="C90" s="181">
        <f>+C65+C89</f>
        <v>357224112</v>
      </c>
      <c r="D90" s="181">
        <f>+D66+D70+D75+D78+D83+D89+D88</f>
        <v>164002318</v>
      </c>
    </row>
    <row r="91" spans="1:4" s="69" customFormat="1" ht="12" customHeight="1" thickBot="1">
      <c r="A91" s="337"/>
      <c r="B91" s="338"/>
      <c r="C91" s="339"/>
      <c r="D91" s="181">
        <f>+D65+D90</f>
        <v>473580479</v>
      </c>
    </row>
    <row r="92" spans="1:4" s="70" customFormat="1" ht="15" customHeight="1" thickBot="1">
      <c r="A92" s="160"/>
      <c r="B92" s="161"/>
      <c r="C92" s="241"/>
      <c r="D92" s="241"/>
    </row>
    <row r="93" spans="1:4" s="56" customFormat="1" ht="16.5" customHeight="1" thickBot="1">
      <c r="A93" s="162"/>
      <c r="B93" s="163" t="s">
        <v>43</v>
      </c>
      <c r="C93" s="242"/>
      <c r="D93" s="242"/>
    </row>
    <row r="94" spans="1:4" s="71" customFormat="1" ht="12" customHeight="1" thickBot="1">
      <c r="A94" s="262" t="s">
        <v>6</v>
      </c>
      <c r="B94" s="26" t="s">
        <v>425</v>
      </c>
      <c r="C94" s="174">
        <f>+C95+C96+C97+C98+C99+C112</f>
        <v>41094222</v>
      </c>
      <c r="D94" s="174">
        <f>+D95+D96+D97+D98+D99+D112</f>
        <v>64617368</v>
      </c>
    </row>
    <row r="95" spans="1:4" ht="12" customHeight="1">
      <c r="A95" s="296" t="s">
        <v>64</v>
      </c>
      <c r="B95" s="8" t="s">
        <v>36</v>
      </c>
      <c r="C95" s="178">
        <f>+'9.1. sz. mell'!C95</f>
        <v>13720720</v>
      </c>
      <c r="D95" s="176">
        <v>15976520</v>
      </c>
    </row>
    <row r="96" spans="1:4" ht="12" customHeight="1">
      <c r="A96" s="289" t="s">
        <v>65</v>
      </c>
      <c r="B96" s="6" t="s">
        <v>125</v>
      </c>
      <c r="C96" s="178">
        <f>+'9.1. sz. mell'!C96</f>
        <v>1843890</v>
      </c>
      <c r="D96" s="177">
        <v>1860468</v>
      </c>
    </row>
    <row r="97" spans="1:4" ht="12" customHeight="1">
      <c r="A97" s="289" t="s">
        <v>66</v>
      </c>
      <c r="B97" s="6" t="s">
        <v>91</v>
      </c>
      <c r="C97" s="178">
        <f>+'9.1. sz. mell'!C97</f>
        <v>19165168</v>
      </c>
      <c r="D97" s="179">
        <v>31719588</v>
      </c>
    </row>
    <row r="98" spans="1:4" ht="12" customHeight="1">
      <c r="A98" s="289" t="s">
        <v>67</v>
      </c>
      <c r="B98" s="9" t="s">
        <v>126</v>
      </c>
      <c r="C98" s="178">
        <f>+'9.1. sz. mell'!C98</f>
        <v>500000</v>
      </c>
      <c r="D98" s="179">
        <v>500000</v>
      </c>
    </row>
    <row r="99" spans="1:4" ht="12" customHeight="1">
      <c r="A99" s="289" t="s">
        <v>75</v>
      </c>
      <c r="B99" s="17" t="s">
        <v>127</v>
      </c>
      <c r="C99" s="178">
        <f>+'9.1. sz. mell'!C99</f>
        <v>5385658</v>
      </c>
      <c r="D99" s="179">
        <f>+D100+D105+D111</f>
        <v>5800598</v>
      </c>
    </row>
    <row r="100" spans="1:4" ht="12" customHeight="1">
      <c r="A100" s="289" t="s">
        <v>68</v>
      </c>
      <c r="B100" s="6" t="s">
        <v>422</v>
      </c>
      <c r="C100" s="178">
        <f>+'9.1. sz. mell'!C100</f>
        <v>0</v>
      </c>
      <c r="D100" s="179">
        <v>387350</v>
      </c>
    </row>
    <row r="101" spans="1:4" ht="12" customHeight="1">
      <c r="A101" s="289" t="s">
        <v>69</v>
      </c>
      <c r="B101" s="88" t="s">
        <v>352</v>
      </c>
      <c r="C101" s="178">
        <f>+'9.1. sz. mell'!C101</f>
        <v>0</v>
      </c>
      <c r="D101" s="179"/>
    </row>
    <row r="102" spans="1:4" ht="12" customHeight="1">
      <c r="A102" s="289" t="s">
        <v>76</v>
      </c>
      <c r="B102" s="88" t="s">
        <v>351</v>
      </c>
      <c r="C102" s="178">
        <f>+'9.1. sz. mell'!C102</f>
        <v>0</v>
      </c>
      <c r="D102" s="179"/>
    </row>
    <row r="103" spans="1:4" ht="12" customHeight="1">
      <c r="A103" s="289" t="s">
        <v>77</v>
      </c>
      <c r="B103" s="88" t="s">
        <v>282</v>
      </c>
      <c r="C103" s="178">
        <f>+'9.1. sz. mell'!C103</f>
        <v>0</v>
      </c>
      <c r="D103" s="179"/>
    </row>
    <row r="104" spans="1:4" ht="12" customHeight="1">
      <c r="A104" s="289" t="s">
        <v>78</v>
      </c>
      <c r="B104" s="89" t="s">
        <v>283</v>
      </c>
      <c r="C104" s="178">
        <f>+'9.1. sz. mell'!C104</f>
        <v>0</v>
      </c>
      <c r="D104" s="179"/>
    </row>
    <row r="105" spans="1:4" ht="12" customHeight="1">
      <c r="A105" s="289" t="s">
        <v>79</v>
      </c>
      <c r="B105" s="89" t="s">
        <v>284</v>
      </c>
      <c r="C105" s="178">
        <f>+'9.1. sz. mell'!C105</f>
        <v>5385658</v>
      </c>
      <c r="D105" s="179">
        <v>5385658</v>
      </c>
    </row>
    <row r="106" spans="1:4" ht="12" customHeight="1">
      <c r="A106" s="289" t="s">
        <v>81</v>
      </c>
      <c r="B106" s="88" t="s">
        <v>285</v>
      </c>
      <c r="C106" s="178">
        <f>+'9.1. sz. mell'!C106</f>
        <v>0</v>
      </c>
      <c r="D106" s="179"/>
    </row>
    <row r="107" spans="1:4" ht="12" customHeight="1">
      <c r="A107" s="289" t="s">
        <v>128</v>
      </c>
      <c r="B107" s="88" t="s">
        <v>286</v>
      </c>
      <c r="C107" s="178">
        <f>+'9.1. sz. mell'!C107</f>
        <v>0</v>
      </c>
      <c r="D107" s="179"/>
    </row>
    <row r="108" spans="1:4" ht="12" customHeight="1">
      <c r="A108" s="289" t="s">
        <v>280</v>
      </c>
      <c r="B108" s="89" t="s">
        <v>287</v>
      </c>
      <c r="C108" s="178">
        <f>+'9.1. sz. mell'!C108</f>
        <v>0</v>
      </c>
      <c r="D108" s="179"/>
    </row>
    <row r="109" spans="1:4" ht="12" customHeight="1">
      <c r="A109" s="297" t="s">
        <v>281</v>
      </c>
      <c r="B109" s="90" t="s">
        <v>288</v>
      </c>
      <c r="C109" s="178">
        <f>+'9.1. sz. mell'!C109</f>
        <v>0</v>
      </c>
      <c r="D109" s="179"/>
    </row>
    <row r="110" spans="1:4" ht="12" customHeight="1">
      <c r="A110" s="289" t="s">
        <v>349</v>
      </c>
      <c r="B110" s="90" t="s">
        <v>289</v>
      </c>
      <c r="C110" s="178">
        <f>+'9.1. sz. mell'!C110</f>
        <v>0</v>
      </c>
      <c r="D110" s="179"/>
    </row>
    <row r="111" spans="1:4" ht="12" customHeight="1">
      <c r="A111" s="289" t="s">
        <v>350</v>
      </c>
      <c r="B111" s="89" t="s">
        <v>290</v>
      </c>
      <c r="C111" s="178">
        <f>+'9.1. sz. mell'!C111</f>
        <v>0</v>
      </c>
      <c r="D111" s="179">
        <v>27590</v>
      </c>
    </row>
    <row r="112" spans="1:4" ht="12" customHeight="1">
      <c r="A112" s="289" t="s">
        <v>354</v>
      </c>
      <c r="B112" s="9" t="s">
        <v>37</v>
      </c>
      <c r="C112" s="178">
        <f>+'9.1. sz. mell'!C112</f>
        <v>478786</v>
      </c>
      <c r="D112" s="177">
        <v>8760194</v>
      </c>
    </row>
    <row r="113" spans="1:4" ht="12" customHeight="1">
      <c r="A113" s="290" t="s">
        <v>355</v>
      </c>
      <c r="B113" s="6" t="s">
        <v>423</v>
      </c>
      <c r="C113" s="178">
        <f>+'9.1. sz. mell'!C113</f>
        <v>0</v>
      </c>
      <c r="D113" s="177">
        <v>8760194</v>
      </c>
    </row>
    <row r="114" spans="1:4" ht="12" customHeight="1" thickBot="1">
      <c r="A114" s="298" t="s">
        <v>356</v>
      </c>
      <c r="B114" s="91" t="s">
        <v>424</v>
      </c>
      <c r="C114" s="178">
        <f>+'9.1. sz. mell'!C114</f>
        <v>478786</v>
      </c>
      <c r="D114" s="183"/>
    </row>
    <row r="115" spans="1:4" ht="12" customHeight="1" thickBot="1">
      <c r="A115" s="27" t="s">
        <v>7</v>
      </c>
      <c r="B115" s="25" t="s">
        <v>291</v>
      </c>
      <c r="C115" s="175">
        <f>+C116+C118</f>
        <v>268368854</v>
      </c>
      <c r="D115" s="175">
        <f>+D116+D118+D120</f>
        <v>359904114</v>
      </c>
    </row>
    <row r="116" spans="1:4" ht="12" customHeight="1">
      <c r="A116" s="288" t="s">
        <v>70</v>
      </c>
      <c r="B116" s="6" t="s">
        <v>151</v>
      </c>
      <c r="C116" s="178">
        <f>+'9.1. sz. mell'!C116</f>
        <v>238150097</v>
      </c>
      <c r="D116" s="178">
        <v>329685357</v>
      </c>
    </row>
    <row r="117" spans="1:4" ht="12" customHeight="1">
      <c r="A117" s="288" t="s">
        <v>71</v>
      </c>
      <c r="B117" s="10" t="s">
        <v>295</v>
      </c>
      <c r="C117" s="178">
        <f>+'9.1. sz. mell'!C117</f>
        <v>215855884</v>
      </c>
      <c r="D117" s="178">
        <f>215855884+87610000</f>
        <v>303465884</v>
      </c>
    </row>
    <row r="118" spans="1:4" ht="12" customHeight="1">
      <c r="A118" s="288" t="s">
        <v>72</v>
      </c>
      <c r="B118" s="10" t="s">
        <v>129</v>
      </c>
      <c r="C118" s="178">
        <f>+'9.1. sz. mell'!C118</f>
        <v>30218757</v>
      </c>
      <c r="D118" s="177">
        <v>30218757</v>
      </c>
    </row>
    <row r="119" spans="1:4" ht="12" customHeight="1">
      <c r="A119" s="288" t="s">
        <v>73</v>
      </c>
      <c r="B119" s="10" t="s">
        <v>296</v>
      </c>
      <c r="C119" s="178">
        <f>+'9.1. sz. mell'!C119</f>
        <v>0</v>
      </c>
      <c r="D119" s="177"/>
    </row>
    <row r="120" spans="1:4" ht="12" customHeight="1">
      <c r="A120" s="288" t="s">
        <v>74</v>
      </c>
      <c r="B120" s="172" t="s">
        <v>153</v>
      </c>
      <c r="C120" s="178">
        <f>+'9.1. sz. mell'!C120</f>
        <v>0</v>
      </c>
      <c r="D120" s="168"/>
    </row>
    <row r="121" spans="1:4" ht="12" customHeight="1">
      <c r="A121" s="288" t="s">
        <v>80</v>
      </c>
      <c r="B121" s="171" t="s">
        <v>338</v>
      </c>
      <c r="C121" s="178">
        <f>+'9.1. sz. mell'!C121</f>
        <v>0</v>
      </c>
      <c r="D121" s="168"/>
    </row>
    <row r="122" spans="1:4" ht="12" customHeight="1">
      <c r="A122" s="288" t="s">
        <v>82</v>
      </c>
      <c r="B122" s="266" t="s">
        <v>301</v>
      </c>
      <c r="C122" s="178">
        <f>+'9.1. sz. mell'!C122</f>
        <v>0</v>
      </c>
      <c r="D122" s="168"/>
    </row>
    <row r="123" spans="1:4" ht="12" customHeight="1">
      <c r="A123" s="288" t="s">
        <v>130</v>
      </c>
      <c r="B123" s="89" t="s">
        <v>284</v>
      </c>
      <c r="C123" s="178">
        <f>+'9.1. sz. mell'!C123</f>
        <v>0</v>
      </c>
      <c r="D123" s="168"/>
    </row>
    <row r="124" spans="1:4" ht="12" customHeight="1">
      <c r="A124" s="288" t="s">
        <v>131</v>
      </c>
      <c r="B124" s="89" t="s">
        <v>300</v>
      </c>
      <c r="C124" s="178">
        <f>+'9.1. sz. mell'!C124</f>
        <v>0</v>
      </c>
      <c r="D124" s="168"/>
    </row>
    <row r="125" spans="1:4" ht="12" customHeight="1">
      <c r="A125" s="288" t="s">
        <v>132</v>
      </c>
      <c r="B125" s="89" t="s">
        <v>299</v>
      </c>
      <c r="C125" s="178">
        <f>+'9.1. sz. mell'!C125</f>
        <v>0</v>
      </c>
      <c r="D125" s="168"/>
    </row>
    <row r="126" spans="1:4" ht="12" customHeight="1">
      <c r="A126" s="288" t="s">
        <v>292</v>
      </c>
      <c r="B126" s="89" t="s">
        <v>287</v>
      </c>
      <c r="C126" s="178">
        <f>+'9.1. sz. mell'!C126</f>
        <v>0</v>
      </c>
      <c r="D126" s="168"/>
    </row>
    <row r="127" spans="1:4" ht="12" customHeight="1">
      <c r="A127" s="288" t="s">
        <v>293</v>
      </c>
      <c r="B127" s="89" t="s">
        <v>298</v>
      </c>
      <c r="C127" s="178">
        <f>+'9.1. sz. mell'!C127</f>
        <v>0</v>
      </c>
      <c r="D127" s="168"/>
    </row>
    <row r="128" spans="1:4" ht="12" customHeight="1" thickBot="1">
      <c r="A128" s="297" t="s">
        <v>294</v>
      </c>
      <c r="B128" s="89" t="s">
        <v>297</v>
      </c>
      <c r="C128" s="178">
        <f>+'9.1. sz. mell'!C128</f>
        <v>0</v>
      </c>
      <c r="D128" s="169"/>
    </row>
    <row r="129" spans="1:4" ht="12" customHeight="1" thickBot="1">
      <c r="A129" s="27" t="s">
        <v>8</v>
      </c>
      <c r="B129" s="76" t="s">
        <v>359</v>
      </c>
      <c r="C129" s="175">
        <f>+C94+C115</f>
        <v>309463076</v>
      </c>
      <c r="D129" s="175">
        <f>+D94+D115</f>
        <v>424521482</v>
      </c>
    </row>
    <row r="130" spans="1:4" ht="12" customHeight="1" thickBot="1">
      <c r="A130" s="27" t="s">
        <v>9</v>
      </c>
      <c r="B130" s="76" t="s">
        <v>360</v>
      </c>
      <c r="C130" s="175">
        <f>+C131+C132+C133</f>
        <v>0</v>
      </c>
      <c r="D130" s="175">
        <f>+D131+D132+D133</f>
        <v>0</v>
      </c>
    </row>
    <row r="131" spans="1:4" s="71" customFormat="1" ht="12" customHeight="1">
      <c r="A131" s="288" t="s">
        <v>192</v>
      </c>
      <c r="B131" s="7" t="s">
        <v>428</v>
      </c>
      <c r="C131" s="178">
        <f>+'9.1. sz. mell'!C131</f>
        <v>0</v>
      </c>
      <c r="D131" s="168"/>
    </row>
    <row r="132" spans="1:4" ht="12" customHeight="1">
      <c r="A132" s="288" t="s">
        <v>195</v>
      </c>
      <c r="B132" s="7" t="s">
        <v>368</v>
      </c>
      <c r="C132" s="178">
        <f>+'9.1. sz. mell'!C132</f>
        <v>0</v>
      </c>
      <c r="D132" s="168"/>
    </row>
    <row r="133" spans="1:4" ht="12" customHeight="1" thickBot="1">
      <c r="A133" s="297" t="s">
        <v>196</v>
      </c>
      <c r="B133" s="5" t="s">
        <v>427</v>
      </c>
      <c r="C133" s="178">
        <f>+'9.1. sz. mell'!C133</f>
        <v>0</v>
      </c>
      <c r="D133" s="168"/>
    </row>
    <row r="134" spans="1:4" ht="12" customHeight="1" thickBot="1">
      <c r="A134" s="27" t="s">
        <v>10</v>
      </c>
      <c r="B134" s="76" t="s">
        <v>361</v>
      </c>
      <c r="C134" s="175">
        <f>+C135+C136+C137+C138+C139+C140</f>
        <v>0</v>
      </c>
      <c r="D134" s="175">
        <f>+D135+D136+D137+D138+D139+D140</f>
        <v>0</v>
      </c>
    </row>
    <row r="135" spans="1:4" ht="12" customHeight="1">
      <c r="A135" s="288" t="s">
        <v>57</v>
      </c>
      <c r="B135" s="7" t="s">
        <v>370</v>
      </c>
      <c r="C135" s="178">
        <f>+'9.1. sz. mell'!C135</f>
        <v>0</v>
      </c>
      <c r="D135" s="168"/>
    </row>
    <row r="136" spans="1:4" ht="12" customHeight="1">
      <c r="A136" s="288" t="s">
        <v>58</v>
      </c>
      <c r="B136" s="7" t="s">
        <v>362</v>
      </c>
      <c r="C136" s="178">
        <f>+'9.1. sz. mell'!C136</f>
        <v>0</v>
      </c>
      <c r="D136" s="168"/>
    </row>
    <row r="137" spans="1:4" ht="12" customHeight="1">
      <c r="A137" s="288" t="s">
        <v>59</v>
      </c>
      <c r="B137" s="7" t="s">
        <v>363</v>
      </c>
      <c r="C137" s="178">
        <f>+'9.1. sz. mell'!C137</f>
        <v>0</v>
      </c>
      <c r="D137" s="168"/>
    </row>
    <row r="138" spans="1:4" ht="12" customHeight="1">
      <c r="A138" s="288" t="s">
        <v>117</v>
      </c>
      <c r="B138" s="7" t="s">
        <v>426</v>
      </c>
      <c r="C138" s="178">
        <f>+'9.1. sz. mell'!C138</f>
        <v>0</v>
      </c>
      <c r="D138" s="168"/>
    </row>
    <row r="139" spans="1:4" ht="12" customHeight="1">
      <c r="A139" s="288" t="s">
        <v>118</v>
      </c>
      <c r="B139" s="7" t="s">
        <v>365</v>
      </c>
      <c r="C139" s="178">
        <f>+'9.1. sz. mell'!C139</f>
        <v>0</v>
      </c>
      <c r="D139" s="168"/>
    </row>
    <row r="140" spans="1:4" s="71" customFormat="1" ht="12" customHeight="1" thickBot="1">
      <c r="A140" s="297" t="s">
        <v>119</v>
      </c>
      <c r="B140" s="5" t="s">
        <v>366</v>
      </c>
      <c r="C140" s="178">
        <f>+'9.1. sz. mell'!C140</f>
        <v>0</v>
      </c>
      <c r="D140" s="168"/>
    </row>
    <row r="141" spans="1:11" ht="12" customHeight="1" thickBot="1">
      <c r="A141" s="27" t="s">
        <v>11</v>
      </c>
      <c r="B141" s="76" t="s">
        <v>432</v>
      </c>
      <c r="C141" s="181">
        <f>+C142+C143+C145+C146+C144</f>
        <v>47761036</v>
      </c>
      <c r="D141" s="181">
        <f>+D142+D143+D145+D146+D144</f>
        <v>49058997</v>
      </c>
      <c r="K141" s="167"/>
    </row>
    <row r="142" spans="1:4" ht="12.75">
      <c r="A142" s="288" t="s">
        <v>60</v>
      </c>
      <c r="B142" s="7" t="s">
        <v>302</v>
      </c>
      <c r="C142" s="178">
        <f>+'9.1. sz. mell'!C142</f>
        <v>0</v>
      </c>
      <c r="D142" s="168"/>
    </row>
    <row r="143" spans="1:4" ht="12" customHeight="1">
      <c r="A143" s="288" t="s">
        <v>61</v>
      </c>
      <c r="B143" s="7" t="s">
        <v>303</v>
      </c>
      <c r="C143" s="178">
        <f>+'9.1. sz. mell'!C143</f>
        <v>2580261</v>
      </c>
      <c r="D143" s="168">
        <v>2651871</v>
      </c>
    </row>
    <row r="144" spans="1:4" s="71" customFormat="1" ht="12" customHeight="1">
      <c r="A144" s="288" t="s">
        <v>216</v>
      </c>
      <c r="B144" s="7" t="s">
        <v>431</v>
      </c>
      <c r="C144" s="178">
        <f>+'9.1. sz. mell'!C144</f>
        <v>45180775</v>
      </c>
      <c r="D144" s="168">
        <f>44912004+1495122</f>
        <v>46407126</v>
      </c>
    </row>
    <row r="145" spans="1:4" s="71" customFormat="1" ht="12" customHeight="1">
      <c r="A145" s="288" t="s">
        <v>217</v>
      </c>
      <c r="B145" s="7" t="s">
        <v>375</v>
      </c>
      <c r="C145" s="178">
        <f>+'9.1. sz. mell'!C145</f>
        <v>0</v>
      </c>
      <c r="D145" s="168"/>
    </row>
    <row r="146" spans="1:4" s="71" customFormat="1" ht="12" customHeight="1" thickBot="1">
      <c r="A146" s="297" t="s">
        <v>218</v>
      </c>
      <c r="B146" s="5" t="s">
        <v>322</v>
      </c>
      <c r="C146" s="178">
        <f>+'9.1. sz. mell'!C146</f>
        <v>0</v>
      </c>
      <c r="D146" s="168"/>
    </row>
    <row r="147" spans="1:4" s="71" customFormat="1" ht="12" customHeight="1" thickBot="1">
      <c r="A147" s="27" t="s">
        <v>12</v>
      </c>
      <c r="B147" s="76" t="s">
        <v>376</v>
      </c>
      <c r="C147" s="184">
        <f>+C148+C149+C150+C151+C152</f>
        <v>0</v>
      </c>
      <c r="D147" s="184">
        <f>+D148+D149+D150+D151+D152</f>
        <v>0</v>
      </c>
    </row>
    <row r="148" spans="1:4" s="71" customFormat="1" ht="12" customHeight="1">
      <c r="A148" s="288" t="s">
        <v>62</v>
      </c>
      <c r="B148" s="7" t="s">
        <v>371</v>
      </c>
      <c r="C148" s="178">
        <f>+'9.1. sz. mell'!C148</f>
        <v>0</v>
      </c>
      <c r="D148" s="168"/>
    </row>
    <row r="149" spans="1:4" s="71" customFormat="1" ht="12" customHeight="1">
      <c r="A149" s="288" t="s">
        <v>63</v>
      </c>
      <c r="B149" s="7" t="s">
        <v>378</v>
      </c>
      <c r="C149" s="178">
        <f>+'9.1. sz. mell'!C149</f>
        <v>0</v>
      </c>
      <c r="D149" s="168"/>
    </row>
    <row r="150" spans="1:4" s="71" customFormat="1" ht="12" customHeight="1">
      <c r="A150" s="288" t="s">
        <v>228</v>
      </c>
      <c r="B150" s="7" t="s">
        <v>373</v>
      </c>
      <c r="C150" s="178">
        <f>+'9.1. sz. mell'!C150</f>
        <v>0</v>
      </c>
      <c r="D150" s="168"/>
    </row>
    <row r="151" spans="1:4" ht="12.75" customHeight="1">
      <c r="A151" s="288" t="s">
        <v>229</v>
      </c>
      <c r="B151" s="7" t="s">
        <v>429</v>
      </c>
      <c r="C151" s="178">
        <f>+'9.1. sz. mell'!C151</f>
        <v>0</v>
      </c>
      <c r="D151" s="168"/>
    </row>
    <row r="152" spans="1:4" ht="12.75" customHeight="1" thickBot="1">
      <c r="A152" s="297" t="s">
        <v>377</v>
      </c>
      <c r="B152" s="5" t="s">
        <v>380</v>
      </c>
      <c r="C152" s="178">
        <f>+'9.1. sz. mell'!C152</f>
        <v>0</v>
      </c>
      <c r="D152" s="169"/>
    </row>
    <row r="153" spans="1:4" ht="12.75" customHeight="1" thickBot="1">
      <c r="A153" s="326" t="s">
        <v>13</v>
      </c>
      <c r="B153" s="76" t="s">
        <v>381</v>
      </c>
      <c r="C153" s="184"/>
      <c r="D153" s="184"/>
    </row>
    <row r="154" spans="1:4" ht="12" customHeight="1" thickBot="1">
      <c r="A154" s="326" t="s">
        <v>14</v>
      </c>
      <c r="B154" s="76" t="s">
        <v>382</v>
      </c>
      <c r="C154" s="184"/>
      <c r="D154" s="184"/>
    </row>
    <row r="155" spans="1:4" ht="15" customHeight="1" thickBot="1">
      <c r="A155" s="27" t="s">
        <v>15</v>
      </c>
      <c r="B155" s="76" t="s">
        <v>384</v>
      </c>
      <c r="C155" s="280">
        <f>+C130+C134+C141+C147+C153+C154</f>
        <v>47761036</v>
      </c>
      <c r="D155" s="280">
        <f>+D130+D134+D141+D147+D153+D154</f>
        <v>49058997</v>
      </c>
    </row>
    <row r="156" spans="1:4" ht="13.5" thickBot="1">
      <c r="A156" s="299" t="s">
        <v>16</v>
      </c>
      <c r="B156" s="243" t="s">
        <v>383</v>
      </c>
      <c r="C156" s="280">
        <f>+C129+C155</f>
        <v>357224112</v>
      </c>
      <c r="D156" s="280">
        <f>+D129+D155</f>
        <v>473580479</v>
      </c>
    </row>
    <row r="157" spans="1:4" ht="15" customHeight="1" thickBot="1">
      <c r="A157" s="249"/>
      <c r="B157" s="250"/>
      <c r="C157" s="251"/>
      <c r="D157" s="251"/>
    </row>
    <row r="158" spans="1:4" ht="14.25" customHeight="1" thickBot="1">
      <c r="A158" s="164" t="s">
        <v>430</v>
      </c>
      <c r="B158" s="165"/>
      <c r="C158" s="74">
        <v>4</v>
      </c>
      <c r="D158" s="74">
        <v>9</v>
      </c>
    </row>
    <row r="159" spans="1:4" ht="13.5" thickBot="1">
      <c r="A159" s="164" t="s">
        <v>146</v>
      </c>
      <c r="B159" s="165"/>
      <c r="C159" s="74">
        <v>1.5</v>
      </c>
      <c r="D159" s="74">
        <v>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75" r:id="rId1"/>
  <rowBreaks count="1" manualBreakCount="1">
    <brk id="9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zoomScale="130" zoomScaleNormal="130" zoomScaleSheetLayoutView="85" workbookViewId="0" topLeftCell="A1">
      <selection activeCell="F82" sqref="F82"/>
    </sheetView>
  </sheetViews>
  <sheetFormatPr defaultColWidth="9.00390625" defaultRowHeight="12.75"/>
  <cols>
    <col min="1" max="1" width="19.50390625" style="252" customWidth="1"/>
    <col min="2" max="2" width="72.00390625" style="253" customWidth="1"/>
    <col min="3" max="4" width="25.00390625" style="254" customWidth="1"/>
    <col min="5" max="5" width="9.375" style="2" customWidth="1"/>
    <col min="6" max="6" width="11.50390625" style="2" bestFit="1" customWidth="1"/>
    <col min="7" max="16384" width="9.375" style="2" customWidth="1"/>
  </cols>
  <sheetData>
    <row r="1" spans="1:4" s="1" customFormat="1" ht="16.5" customHeight="1" thickBot="1">
      <c r="A1" s="152"/>
      <c r="B1" s="153"/>
      <c r="C1" s="166"/>
      <c r="D1" s="166" t="s">
        <v>480</v>
      </c>
    </row>
    <row r="2" spans="1:4" s="67" customFormat="1" ht="21" customHeight="1">
      <c r="A2" s="260" t="s">
        <v>45</v>
      </c>
      <c r="B2" s="235" t="s">
        <v>451</v>
      </c>
      <c r="C2" s="237" t="s">
        <v>44</v>
      </c>
      <c r="D2" s="237" t="s">
        <v>44</v>
      </c>
    </row>
    <row r="3" spans="1:4" s="67" customFormat="1" ht="16.5" thickBot="1">
      <c r="A3" s="154" t="s">
        <v>144</v>
      </c>
      <c r="B3" s="236" t="s">
        <v>330</v>
      </c>
      <c r="C3" s="325" t="s">
        <v>40</v>
      </c>
      <c r="D3" s="325" t="s">
        <v>40</v>
      </c>
    </row>
    <row r="4" spans="1:4" s="68" customFormat="1" ht="15.75" customHeight="1" thickBot="1">
      <c r="A4" s="155"/>
      <c r="B4" s="155"/>
      <c r="C4" s="156"/>
      <c r="D4" s="156" t="s">
        <v>441</v>
      </c>
    </row>
    <row r="5" spans="1:4" ht="13.5" thickBot="1">
      <c r="A5" s="261" t="s">
        <v>145</v>
      </c>
      <c r="B5" s="157" t="s">
        <v>41</v>
      </c>
      <c r="C5" s="238" t="s">
        <v>474</v>
      </c>
      <c r="D5" s="238" t="s">
        <v>475</v>
      </c>
    </row>
    <row r="6" spans="1:4" s="56" customFormat="1" ht="12.75" customHeight="1" thickBot="1">
      <c r="A6" s="134" t="s">
        <v>404</v>
      </c>
      <c r="B6" s="135" t="s">
        <v>405</v>
      </c>
      <c r="C6" s="136" t="s">
        <v>406</v>
      </c>
      <c r="D6" s="136" t="s">
        <v>408</v>
      </c>
    </row>
    <row r="7" spans="1:4" s="56" customFormat="1" ht="15.75" customHeight="1" thickBot="1">
      <c r="A7" s="158"/>
      <c r="B7" s="159" t="s">
        <v>42</v>
      </c>
      <c r="C7" s="239"/>
      <c r="D7" s="239"/>
    </row>
    <row r="8" spans="1:4" s="56" customFormat="1" ht="12" customHeight="1" thickBot="1">
      <c r="A8" s="27" t="s">
        <v>6</v>
      </c>
      <c r="B8" s="19" t="s">
        <v>176</v>
      </c>
      <c r="C8" s="175">
        <f>+C9+C10+C11+C12+C13+C14</f>
        <v>0</v>
      </c>
      <c r="D8" s="175">
        <f>+D9+D10+D11+D12+D13+D14</f>
        <v>0</v>
      </c>
    </row>
    <row r="9" spans="1:4" s="69" customFormat="1" ht="12" customHeight="1">
      <c r="A9" s="288" t="s">
        <v>64</v>
      </c>
      <c r="B9" s="270" t="s">
        <v>177</v>
      </c>
      <c r="C9" s="178"/>
      <c r="D9" s="178"/>
    </row>
    <row r="10" spans="1:4" s="70" customFormat="1" ht="12" customHeight="1">
      <c r="A10" s="289" t="s">
        <v>65</v>
      </c>
      <c r="B10" s="271" t="s">
        <v>178</v>
      </c>
      <c r="C10" s="177"/>
      <c r="D10" s="177"/>
    </row>
    <row r="11" spans="1:4" s="70" customFormat="1" ht="12" customHeight="1">
      <c r="A11" s="289" t="s">
        <v>66</v>
      </c>
      <c r="B11" s="271" t="s">
        <v>179</v>
      </c>
      <c r="C11" s="177"/>
      <c r="D11" s="177"/>
    </row>
    <row r="12" spans="1:4" s="70" customFormat="1" ht="12" customHeight="1">
      <c r="A12" s="289" t="s">
        <v>67</v>
      </c>
      <c r="B12" s="271" t="s">
        <v>180</v>
      </c>
      <c r="C12" s="177"/>
      <c r="D12" s="177"/>
    </row>
    <row r="13" spans="1:4" s="70" customFormat="1" ht="12" customHeight="1">
      <c r="A13" s="289" t="s">
        <v>99</v>
      </c>
      <c r="B13" s="271" t="s">
        <v>416</v>
      </c>
      <c r="C13" s="177"/>
      <c r="D13" s="177"/>
    </row>
    <row r="14" spans="1:4" s="69" customFormat="1" ht="12" customHeight="1" thickBot="1">
      <c r="A14" s="290" t="s">
        <v>68</v>
      </c>
      <c r="B14" s="272" t="s">
        <v>341</v>
      </c>
      <c r="C14" s="177"/>
      <c r="D14" s="177"/>
    </row>
    <row r="15" spans="1:4" s="69" customFormat="1" ht="12" customHeight="1" thickBot="1">
      <c r="A15" s="27" t="s">
        <v>7</v>
      </c>
      <c r="B15" s="170" t="s">
        <v>181</v>
      </c>
      <c r="C15" s="175">
        <f>+C16+C17+C18+C19+C20</f>
        <v>0</v>
      </c>
      <c r="D15" s="175">
        <f>+D16+D17+D18+D19+D20</f>
        <v>0</v>
      </c>
    </row>
    <row r="16" spans="1:4" s="69" customFormat="1" ht="12" customHeight="1">
      <c r="A16" s="288" t="s">
        <v>70</v>
      </c>
      <c r="B16" s="270" t="s">
        <v>182</v>
      </c>
      <c r="C16" s="178"/>
      <c r="D16" s="178"/>
    </row>
    <row r="17" spans="1:4" s="69" customFormat="1" ht="12" customHeight="1">
      <c r="A17" s="289" t="s">
        <v>71</v>
      </c>
      <c r="B17" s="271" t="s">
        <v>183</v>
      </c>
      <c r="C17" s="177"/>
      <c r="D17" s="177"/>
    </row>
    <row r="18" spans="1:4" s="69" customFormat="1" ht="12" customHeight="1">
      <c r="A18" s="289" t="s">
        <v>72</v>
      </c>
      <c r="B18" s="271" t="s">
        <v>332</v>
      </c>
      <c r="C18" s="177"/>
      <c r="D18" s="177"/>
    </row>
    <row r="19" spans="1:4" s="69" customFormat="1" ht="12" customHeight="1">
      <c r="A19" s="289" t="s">
        <v>73</v>
      </c>
      <c r="B19" s="271" t="s">
        <v>333</v>
      </c>
      <c r="C19" s="177"/>
      <c r="D19" s="177"/>
    </row>
    <row r="20" spans="1:4" s="69" customFormat="1" ht="12" customHeight="1">
      <c r="A20" s="289" t="s">
        <v>74</v>
      </c>
      <c r="B20" s="271" t="s">
        <v>184</v>
      </c>
      <c r="C20" s="177"/>
      <c r="D20" s="177"/>
    </row>
    <row r="21" spans="1:4" s="70" customFormat="1" ht="12" customHeight="1" thickBot="1">
      <c r="A21" s="290" t="s">
        <v>80</v>
      </c>
      <c r="B21" s="272" t="s">
        <v>185</v>
      </c>
      <c r="C21" s="179"/>
      <c r="D21" s="179"/>
    </row>
    <row r="22" spans="1:4" s="70" customFormat="1" ht="12" customHeight="1" thickBot="1">
      <c r="A22" s="27" t="s">
        <v>8</v>
      </c>
      <c r="B22" s="19" t="s">
        <v>186</v>
      </c>
      <c r="C22" s="175">
        <f>+C23+C24+C25+C26+C27</f>
        <v>0</v>
      </c>
      <c r="D22" s="175">
        <f>+D23+D24+D25+D26+D27</f>
        <v>0</v>
      </c>
    </row>
    <row r="23" spans="1:4" s="70" customFormat="1" ht="12" customHeight="1">
      <c r="A23" s="288" t="s">
        <v>53</v>
      </c>
      <c r="B23" s="270" t="s">
        <v>187</v>
      </c>
      <c r="C23" s="178"/>
      <c r="D23" s="178"/>
    </row>
    <row r="24" spans="1:4" s="69" customFormat="1" ht="12" customHeight="1">
      <c r="A24" s="289" t="s">
        <v>54</v>
      </c>
      <c r="B24" s="271" t="s">
        <v>188</v>
      </c>
      <c r="C24" s="177"/>
      <c r="D24" s="177"/>
    </row>
    <row r="25" spans="1:4" s="70" customFormat="1" ht="12" customHeight="1">
      <c r="A25" s="289" t="s">
        <v>55</v>
      </c>
      <c r="B25" s="271" t="s">
        <v>334</v>
      </c>
      <c r="C25" s="177"/>
      <c r="D25" s="177"/>
    </row>
    <row r="26" spans="1:4" s="70" customFormat="1" ht="12" customHeight="1">
      <c r="A26" s="289" t="s">
        <v>56</v>
      </c>
      <c r="B26" s="271" t="s">
        <v>335</v>
      </c>
      <c r="C26" s="177"/>
      <c r="D26" s="177"/>
    </row>
    <row r="27" spans="1:4" s="70" customFormat="1" ht="12" customHeight="1">
      <c r="A27" s="289" t="s">
        <v>113</v>
      </c>
      <c r="B27" s="271" t="s">
        <v>189</v>
      </c>
      <c r="C27" s="177"/>
      <c r="D27" s="177"/>
    </row>
    <row r="28" spans="1:4" s="70" customFormat="1" ht="12" customHeight="1" thickBot="1">
      <c r="A28" s="290" t="s">
        <v>114</v>
      </c>
      <c r="B28" s="272" t="s">
        <v>190</v>
      </c>
      <c r="C28" s="179"/>
      <c r="D28" s="179"/>
    </row>
    <row r="29" spans="1:4" s="70" customFormat="1" ht="12" customHeight="1" thickBot="1">
      <c r="A29" s="27" t="s">
        <v>115</v>
      </c>
      <c r="B29" s="19" t="s">
        <v>191</v>
      </c>
      <c r="C29" s="181">
        <f>+C30+C34+C35+C36</f>
        <v>0</v>
      </c>
      <c r="D29" s="181">
        <f>+D30+D34+D35+D36</f>
        <v>0</v>
      </c>
    </row>
    <row r="30" spans="1:4" s="70" customFormat="1" ht="12" customHeight="1">
      <c r="A30" s="288" t="s">
        <v>192</v>
      </c>
      <c r="B30" s="270" t="s">
        <v>417</v>
      </c>
      <c r="C30" s="265"/>
      <c r="D30" s="265"/>
    </row>
    <row r="31" spans="1:4" s="70" customFormat="1" ht="12" customHeight="1">
      <c r="A31" s="289" t="s">
        <v>193</v>
      </c>
      <c r="B31" s="271" t="s">
        <v>198</v>
      </c>
      <c r="C31" s="177"/>
      <c r="D31" s="177"/>
    </row>
    <row r="32" spans="1:4" s="70" customFormat="1" ht="12" customHeight="1">
      <c r="A32" s="289" t="s">
        <v>194</v>
      </c>
      <c r="B32" s="271" t="s">
        <v>199</v>
      </c>
      <c r="C32" s="177"/>
      <c r="D32" s="177"/>
    </row>
    <row r="33" spans="1:4" s="70" customFormat="1" ht="12" customHeight="1">
      <c r="A33" s="289" t="s">
        <v>345</v>
      </c>
      <c r="B33" s="316" t="s">
        <v>346</v>
      </c>
      <c r="C33" s="177"/>
      <c r="D33" s="177"/>
    </row>
    <row r="34" spans="1:4" s="70" customFormat="1" ht="12" customHeight="1">
      <c r="A34" s="289" t="s">
        <v>195</v>
      </c>
      <c r="B34" s="271" t="s">
        <v>200</v>
      </c>
      <c r="C34" s="177"/>
      <c r="D34" s="177"/>
    </row>
    <row r="35" spans="1:4" s="70" customFormat="1" ht="12" customHeight="1">
      <c r="A35" s="289" t="s">
        <v>196</v>
      </c>
      <c r="B35" s="271" t="s">
        <v>201</v>
      </c>
      <c r="C35" s="177"/>
      <c r="D35" s="177"/>
    </row>
    <row r="36" spans="1:4" s="70" customFormat="1" ht="12" customHeight="1" thickBot="1">
      <c r="A36" s="290" t="s">
        <v>197</v>
      </c>
      <c r="B36" s="272" t="s">
        <v>202</v>
      </c>
      <c r="C36" s="179"/>
      <c r="D36" s="179"/>
    </row>
    <row r="37" spans="1:4" s="70" customFormat="1" ht="12" customHeight="1" thickBot="1">
      <c r="A37" s="27" t="s">
        <v>10</v>
      </c>
      <c r="B37" s="19" t="s">
        <v>342</v>
      </c>
      <c r="C37" s="175">
        <f>SUM(C38:C48)</f>
        <v>5290543</v>
      </c>
      <c r="D37" s="175">
        <f>SUM(D38:D48)</f>
        <v>6098511</v>
      </c>
    </row>
    <row r="38" spans="1:4" s="70" customFormat="1" ht="12" customHeight="1">
      <c r="A38" s="288" t="s">
        <v>57</v>
      </c>
      <c r="B38" s="270" t="s">
        <v>205</v>
      </c>
      <c r="C38" s="178"/>
      <c r="D38" s="178"/>
    </row>
    <row r="39" spans="1:4" s="70" customFormat="1" ht="12" customHeight="1">
      <c r="A39" s="289" t="s">
        <v>58</v>
      </c>
      <c r="B39" s="271" t="s">
        <v>206</v>
      </c>
      <c r="C39" s="177">
        <v>1288127</v>
      </c>
      <c r="D39" s="177">
        <v>1288127</v>
      </c>
    </row>
    <row r="40" spans="1:4" s="70" customFormat="1" ht="12" customHeight="1">
      <c r="A40" s="289" t="s">
        <v>59</v>
      </c>
      <c r="B40" s="271" t="s">
        <v>207</v>
      </c>
      <c r="C40" s="177"/>
      <c r="D40" s="177"/>
    </row>
    <row r="41" spans="1:2" s="70" customFormat="1" ht="12" customHeight="1">
      <c r="A41" s="289" t="s">
        <v>117</v>
      </c>
      <c r="B41" s="271" t="s">
        <v>208</v>
      </c>
    </row>
    <row r="42" spans="1:4" s="70" customFormat="1" ht="12" customHeight="1">
      <c r="A42" s="289" t="s">
        <v>118</v>
      </c>
      <c r="B42" s="271" t="s">
        <v>209</v>
      </c>
      <c r="C42" s="177">
        <v>2877656</v>
      </c>
      <c r="D42" s="177">
        <v>3513851</v>
      </c>
    </row>
    <row r="43" spans="1:4" s="70" customFormat="1" ht="12" customHeight="1">
      <c r="A43" s="289" t="s">
        <v>119</v>
      </c>
      <c r="B43" s="271" t="s">
        <v>210</v>
      </c>
      <c r="C43" s="177">
        <v>1124760</v>
      </c>
      <c r="D43" s="177">
        <v>1296533</v>
      </c>
    </row>
    <row r="44" spans="1:4" s="70" customFormat="1" ht="12" customHeight="1">
      <c r="A44" s="289" t="s">
        <v>120</v>
      </c>
      <c r="B44" s="271" t="s">
        <v>211</v>
      </c>
      <c r="C44" s="177"/>
      <c r="D44" s="177"/>
    </row>
    <row r="45" spans="1:4" s="70" customFormat="1" ht="12" customHeight="1">
      <c r="A45" s="289" t="s">
        <v>121</v>
      </c>
      <c r="B45" s="271" t="s">
        <v>212</v>
      </c>
      <c r="C45" s="177"/>
      <c r="D45" s="177"/>
    </row>
    <row r="46" spans="1:4" s="70" customFormat="1" ht="12" customHeight="1">
      <c r="A46" s="289" t="s">
        <v>203</v>
      </c>
      <c r="B46" s="271" t="s">
        <v>213</v>
      </c>
      <c r="C46" s="180"/>
      <c r="D46" s="180"/>
    </row>
    <row r="47" spans="1:4" s="70" customFormat="1" ht="12" customHeight="1">
      <c r="A47" s="290" t="s">
        <v>204</v>
      </c>
      <c r="B47" s="272" t="s">
        <v>344</v>
      </c>
      <c r="C47" s="259"/>
      <c r="D47" s="259"/>
    </row>
    <row r="48" spans="1:4" s="70" customFormat="1" ht="12" customHeight="1" thickBot="1">
      <c r="A48" s="290" t="s">
        <v>343</v>
      </c>
      <c r="B48" s="272" t="s">
        <v>214</v>
      </c>
      <c r="C48" s="259"/>
      <c r="D48" s="259"/>
    </row>
    <row r="49" spans="1:4" s="70" customFormat="1" ht="12" customHeight="1" thickBot="1">
      <c r="A49" s="27" t="s">
        <v>11</v>
      </c>
      <c r="B49" s="19" t="s">
        <v>215</v>
      </c>
      <c r="C49" s="175">
        <f>SUM(C50:C54)</f>
        <v>0</v>
      </c>
      <c r="D49" s="175">
        <f>SUM(D50:D54)</f>
        <v>0</v>
      </c>
    </row>
    <row r="50" spans="1:4" s="70" customFormat="1" ht="12" customHeight="1">
      <c r="A50" s="288" t="s">
        <v>60</v>
      </c>
      <c r="B50" s="270" t="s">
        <v>219</v>
      </c>
      <c r="C50" s="300"/>
      <c r="D50" s="300"/>
    </row>
    <row r="51" spans="1:4" s="70" customFormat="1" ht="12" customHeight="1">
      <c r="A51" s="289" t="s">
        <v>61</v>
      </c>
      <c r="B51" s="271" t="s">
        <v>220</v>
      </c>
      <c r="C51" s="180"/>
      <c r="D51" s="180"/>
    </row>
    <row r="52" spans="1:4" s="70" customFormat="1" ht="12" customHeight="1">
      <c r="A52" s="289" t="s">
        <v>216</v>
      </c>
      <c r="B52" s="271" t="s">
        <v>221</v>
      </c>
      <c r="C52" s="180"/>
      <c r="D52" s="180"/>
    </row>
    <row r="53" spans="1:4" s="70" customFormat="1" ht="12" customHeight="1">
      <c r="A53" s="289" t="s">
        <v>217</v>
      </c>
      <c r="B53" s="271" t="s">
        <v>222</v>
      </c>
      <c r="C53" s="180"/>
      <c r="D53" s="180"/>
    </row>
    <row r="54" spans="1:4" s="70" customFormat="1" ht="12" customHeight="1" thickBot="1">
      <c r="A54" s="290" t="s">
        <v>218</v>
      </c>
      <c r="B54" s="272" t="s">
        <v>223</v>
      </c>
      <c r="C54" s="259"/>
      <c r="D54" s="259"/>
    </row>
    <row r="55" spans="1:4" s="70" customFormat="1" ht="12" customHeight="1" thickBot="1">
      <c r="A55" s="27" t="s">
        <v>122</v>
      </c>
      <c r="B55" s="19" t="s">
        <v>224</v>
      </c>
      <c r="C55" s="175">
        <f>SUM(C56:C58)</f>
        <v>0</v>
      </c>
      <c r="D55" s="175">
        <f>SUM(D56:D58)</f>
        <v>0</v>
      </c>
    </row>
    <row r="56" spans="1:4" s="70" customFormat="1" ht="12" customHeight="1">
      <c r="A56" s="288" t="s">
        <v>62</v>
      </c>
      <c r="B56" s="270" t="s">
        <v>225</v>
      </c>
      <c r="C56" s="178"/>
      <c r="D56" s="178"/>
    </row>
    <row r="57" spans="1:4" s="70" customFormat="1" ht="12" customHeight="1">
      <c r="A57" s="289" t="s">
        <v>63</v>
      </c>
      <c r="B57" s="271" t="s">
        <v>336</v>
      </c>
      <c r="C57" s="177"/>
      <c r="D57" s="177"/>
    </row>
    <row r="58" spans="1:4" s="70" customFormat="1" ht="12" customHeight="1">
      <c r="A58" s="289" t="s">
        <v>228</v>
      </c>
      <c r="B58" s="271" t="s">
        <v>226</v>
      </c>
      <c r="C58" s="177"/>
      <c r="D58" s="177"/>
    </row>
    <row r="59" spans="1:4" s="70" customFormat="1" ht="12" customHeight="1" thickBot="1">
      <c r="A59" s="290" t="s">
        <v>229</v>
      </c>
      <c r="B59" s="272" t="s">
        <v>227</v>
      </c>
      <c r="C59" s="179"/>
      <c r="D59" s="179"/>
    </row>
    <row r="60" spans="1:4" s="70" customFormat="1" ht="12" customHeight="1" thickBot="1">
      <c r="A60" s="27" t="s">
        <v>13</v>
      </c>
      <c r="B60" s="170" t="s">
        <v>230</v>
      </c>
      <c r="C60" s="175">
        <f>SUM(C61:C63)</f>
        <v>0</v>
      </c>
      <c r="D60" s="175">
        <f>SUM(D61:D63)</f>
        <v>0</v>
      </c>
    </row>
    <row r="61" spans="1:4" s="70" customFormat="1" ht="12" customHeight="1">
      <c r="A61" s="288" t="s">
        <v>123</v>
      </c>
      <c r="B61" s="270" t="s">
        <v>232</v>
      </c>
      <c r="C61" s="180"/>
      <c r="D61" s="180"/>
    </row>
    <row r="62" spans="1:4" s="70" customFormat="1" ht="12" customHeight="1">
      <c r="A62" s="289" t="s">
        <v>124</v>
      </c>
      <c r="B62" s="271" t="s">
        <v>337</v>
      </c>
      <c r="C62" s="180"/>
      <c r="D62" s="180"/>
    </row>
    <row r="63" spans="1:4" s="70" customFormat="1" ht="12" customHeight="1">
      <c r="A63" s="289" t="s">
        <v>152</v>
      </c>
      <c r="B63" s="271" t="s">
        <v>233</v>
      </c>
      <c r="C63" s="180"/>
      <c r="D63" s="180"/>
    </row>
    <row r="64" spans="1:4" s="70" customFormat="1" ht="12" customHeight="1" thickBot="1">
      <c r="A64" s="290" t="s">
        <v>231</v>
      </c>
      <c r="B64" s="272" t="s">
        <v>234</v>
      </c>
      <c r="C64" s="180"/>
      <c r="D64" s="180"/>
    </row>
    <row r="65" spans="1:4" s="70" customFormat="1" ht="12" customHeight="1" thickBot="1">
      <c r="A65" s="27" t="s">
        <v>14</v>
      </c>
      <c r="B65" s="19" t="s">
        <v>235</v>
      </c>
      <c r="C65" s="181">
        <f>+C8+C15+C22+C29+C37+C49+C55+C60</f>
        <v>5290543</v>
      </c>
      <c r="D65" s="181">
        <f>+D8+D15+D22+D29+D37+D49+D55+D60</f>
        <v>6098511</v>
      </c>
    </row>
    <row r="66" spans="1:4" s="70" customFormat="1" ht="12" customHeight="1" thickBot="1">
      <c r="A66" s="291" t="s">
        <v>326</v>
      </c>
      <c r="B66" s="170" t="s">
        <v>237</v>
      </c>
      <c r="C66" s="175">
        <f>SUM(C67:C69)</f>
        <v>0</v>
      </c>
      <c r="D66" s="175">
        <f>SUM(D67:D69)</f>
        <v>0</v>
      </c>
    </row>
    <row r="67" spans="1:4" s="70" customFormat="1" ht="12" customHeight="1">
      <c r="A67" s="288" t="s">
        <v>268</v>
      </c>
      <c r="B67" s="270" t="s">
        <v>238</v>
      </c>
      <c r="C67" s="180"/>
      <c r="D67" s="180"/>
    </row>
    <row r="68" spans="1:4" s="70" customFormat="1" ht="12" customHeight="1">
      <c r="A68" s="289" t="s">
        <v>277</v>
      </c>
      <c r="B68" s="271" t="s">
        <v>239</v>
      </c>
      <c r="C68" s="180"/>
      <c r="D68" s="180"/>
    </row>
    <row r="69" spans="1:4" s="70" customFormat="1" ht="12" customHeight="1" thickBot="1">
      <c r="A69" s="290" t="s">
        <v>278</v>
      </c>
      <c r="B69" s="273" t="s">
        <v>240</v>
      </c>
      <c r="C69" s="180"/>
      <c r="D69" s="180"/>
    </row>
    <row r="70" spans="1:4" s="70" customFormat="1" ht="12" customHeight="1" thickBot="1">
      <c r="A70" s="291" t="s">
        <v>241</v>
      </c>
      <c r="B70" s="170" t="s">
        <v>242</v>
      </c>
      <c r="C70" s="175">
        <f>SUM(C71:C74)</f>
        <v>0</v>
      </c>
      <c r="D70" s="175">
        <f>SUM(D71:D74)</f>
        <v>0</v>
      </c>
    </row>
    <row r="71" spans="1:4" s="70" customFormat="1" ht="12" customHeight="1">
      <c r="A71" s="288" t="s">
        <v>100</v>
      </c>
      <c r="B71" s="270" t="s">
        <v>243</v>
      </c>
      <c r="C71" s="180"/>
      <c r="D71" s="180"/>
    </row>
    <row r="72" spans="1:4" s="70" customFormat="1" ht="12" customHeight="1">
      <c r="A72" s="289" t="s">
        <v>101</v>
      </c>
      <c r="B72" s="271" t="s">
        <v>244</v>
      </c>
      <c r="C72" s="180"/>
      <c r="D72" s="180"/>
    </row>
    <row r="73" spans="1:4" s="70" customFormat="1" ht="12" customHeight="1">
      <c r="A73" s="289" t="s">
        <v>269</v>
      </c>
      <c r="B73" s="271" t="s">
        <v>245</v>
      </c>
      <c r="C73" s="180"/>
      <c r="D73" s="180"/>
    </row>
    <row r="74" spans="1:4" s="70" customFormat="1" ht="12" customHeight="1" thickBot="1">
      <c r="A74" s="290" t="s">
        <v>270</v>
      </c>
      <c r="B74" s="272" t="s">
        <v>246</v>
      </c>
      <c r="C74" s="180"/>
      <c r="D74" s="180"/>
    </row>
    <row r="75" spans="1:4" s="70" customFormat="1" ht="12" customHeight="1" thickBot="1">
      <c r="A75" s="291" t="s">
        <v>247</v>
      </c>
      <c r="B75" s="170" t="s">
        <v>248</v>
      </c>
      <c r="C75" s="175">
        <f>SUM(C76:C77)</f>
        <v>320000</v>
      </c>
      <c r="D75" s="175">
        <f>SUM(D76:D77)</f>
        <v>28241</v>
      </c>
    </row>
    <row r="76" spans="1:4" s="70" customFormat="1" ht="12" customHeight="1">
      <c r="A76" s="288" t="s">
        <v>271</v>
      </c>
      <c r="B76" s="270" t="s">
        <v>249</v>
      </c>
      <c r="C76" s="180">
        <v>320000</v>
      </c>
      <c r="D76" s="180">
        <v>28241</v>
      </c>
    </row>
    <row r="77" spans="1:4" s="70" customFormat="1" ht="12" customHeight="1" thickBot="1">
      <c r="A77" s="290" t="s">
        <v>272</v>
      </c>
      <c r="B77" s="272" t="s">
        <v>250</v>
      </c>
      <c r="C77" s="180"/>
      <c r="D77" s="180"/>
    </row>
    <row r="78" spans="1:4" s="69" customFormat="1" ht="12" customHeight="1" thickBot="1">
      <c r="A78" s="291" t="s">
        <v>251</v>
      </c>
      <c r="B78" s="170" t="s">
        <v>252</v>
      </c>
      <c r="C78" s="175">
        <f>SUM(C79:C82)</f>
        <v>14691760</v>
      </c>
      <c r="D78" s="175">
        <f>SUM(D79:D82)</f>
        <v>14384655</v>
      </c>
    </row>
    <row r="79" spans="1:4" s="70" customFormat="1" ht="12" customHeight="1">
      <c r="A79" s="288" t="s">
        <v>273</v>
      </c>
      <c r="B79" s="270" t="s">
        <v>253</v>
      </c>
      <c r="C79" s="180"/>
      <c r="D79" s="180"/>
    </row>
    <row r="80" spans="1:4" s="70" customFormat="1" ht="12" customHeight="1">
      <c r="A80" s="289" t="s">
        <v>274</v>
      </c>
      <c r="B80" s="271" t="s">
        <v>254</v>
      </c>
      <c r="C80" s="180"/>
      <c r="D80" s="180"/>
    </row>
    <row r="81" spans="1:4" s="70" customFormat="1" ht="12" customHeight="1">
      <c r="A81" s="290" t="s">
        <v>275</v>
      </c>
      <c r="B81" s="272" t="s">
        <v>255</v>
      </c>
      <c r="C81" s="180"/>
      <c r="D81" s="180"/>
    </row>
    <row r="82" spans="1:6" s="70" customFormat="1" ht="12" customHeight="1" thickBot="1">
      <c r="A82" s="297" t="s">
        <v>443</v>
      </c>
      <c r="B82" s="331" t="s">
        <v>431</v>
      </c>
      <c r="C82" s="329">
        <v>14691760</v>
      </c>
      <c r="D82" s="329">
        <v>14384655</v>
      </c>
      <c r="F82" s="343"/>
    </row>
    <row r="83" spans="1:4" s="70" customFormat="1" ht="12" customHeight="1" thickBot="1">
      <c r="A83" s="291" t="s">
        <v>256</v>
      </c>
      <c r="B83" s="330" t="s">
        <v>276</v>
      </c>
      <c r="C83" s="175">
        <f>SUM(C84:C87)</f>
        <v>0</v>
      </c>
      <c r="D83" s="175">
        <f>SUM(D84:D87)</f>
        <v>0</v>
      </c>
    </row>
    <row r="84" spans="1:4" s="70" customFormat="1" ht="12" customHeight="1">
      <c r="A84" s="292" t="s">
        <v>257</v>
      </c>
      <c r="B84" s="270" t="s">
        <v>258</v>
      </c>
      <c r="C84" s="180"/>
      <c r="D84" s="180"/>
    </row>
    <row r="85" spans="1:4" s="70" customFormat="1" ht="12" customHeight="1">
      <c r="A85" s="293" t="s">
        <v>259</v>
      </c>
      <c r="B85" s="271" t="s">
        <v>260</v>
      </c>
      <c r="C85" s="180"/>
      <c r="D85" s="180"/>
    </row>
    <row r="86" spans="1:4" s="70" customFormat="1" ht="12" customHeight="1">
      <c r="A86" s="293" t="s">
        <v>261</v>
      </c>
      <c r="B86" s="271" t="s">
        <v>262</v>
      </c>
      <c r="C86" s="180"/>
      <c r="D86" s="180"/>
    </row>
    <row r="87" spans="1:4" s="69" customFormat="1" ht="12" customHeight="1" thickBot="1">
      <c r="A87" s="294" t="s">
        <v>263</v>
      </c>
      <c r="B87" s="272" t="s">
        <v>264</v>
      </c>
      <c r="C87" s="180"/>
      <c r="D87" s="180"/>
    </row>
    <row r="88" spans="1:4" s="69" customFormat="1" ht="12" customHeight="1" thickBot="1">
      <c r="A88" s="291" t="s">
        <v>265</v>
      </c>
      <c r="B88" s="170" t="s">
        <v>386</v>
      </c>
      <c r="C88" s="301"/>
      <c r="D88" s="301"/>
    </row>
    <row r="89" spans="1:4" s="69" customFormat="1" ht="12" customHeight="1" thickBot="1">
      <c r="A89" s="291" t="s">
        <v>418</v>
      </c>
      <c r="B89" s="170" t="s">
        <v>266</v>
      </c>
      <c r="C89" s="301"/>
      <c r="D89" s="301"/>
    </row>
    <row r="90" spans="1:4" s="69" customFormat="1" ht="12" customHeight="1" thickBot="1">
      <c r="A90" s="291" t="s">
        <v>419</v>
      </c>
      <c r="B90" s="277" t="s">
        <v>389</v>
      </c>
      <c r="C90" s="181">
        <f>+C66+C70+C75+C78+C83+C89+C88</f>
        <v>15011760</v>
      </c>
      <c r="D90" s="181">
        <f>+D66+D70+D75+D78+D83+D89+D88</f>
        <v>14412896</v>
      </c>
    </row>
    <row r="91" spans="1:4" s="69" customFormat="1" ht="12" customHeight="1" thickBot="1">
      <c r="A91" s="295" t="s">
        <v>420</v>
      </c>
      <c r="B91" s="278" t="s">
        <v>421</v>
      </c>
      <c r="C91" s="181">
        <f>+C65+C90</f>
        <v>20302303</v>
      </c>
      <c r="D91" s="181">
        <f>+D65+D90</f>
        <v>20511407</v>
      </c>
    </row>
    <row r="92" spans="1:4" s="70" customFormat="1" ht="15" customHeight="1" thickBot="1">
      <c r="A92" s="160"/>
      <c r="B92" s="161"/>
      <c r="C92" s="241"/>
      <c r="D92" s="241"/>
    </row>
    <row r="93" spans="1:4" s="56" customFormat="1" ht="16.5" customHeight="1" thickBot="1">
      <c r="A93" s="162"/>
      <c r="B93" s="163" t="s">
        <v>43</v>
      </c>
      <c r="C93" s="242"/>
      <c r="D93" s="242"/>
    </row>
    <row r="94" spans="1:4" s="71" customFormat="1" ht="12" customHeight="1" thickBot="1">
      <c r="A94" s="262" t="s">
        <v>6</v>
      </c>
      <c r="B94" s="26" t="s">
        <v>425</v>
      </c>
      <c r="C94" s="174">
        <f>+C95+C96+C97+C98+C99+C112</f>
        <v>20302303</v>
      </c>
      <c r="D94" s="174">
        <f>+D95+D96+D97+D98+D99+D112</f>
        <v>20423557</v>
      </c>
    </row>
    <row r="95" spans="1:4" ht="12" customHeight="1">
      <c r="A95" s="296" t="s">
        <v>64</v>
      </c>
      <c r="B95" s="8" t="s">
        <v>36</v>
      </c>
      <c r="C95" s="176">
        <v>9579408</v>
      </c>
      <c r="D95" s="176">
        <v>9593208</v>
      </c>
    </row>
    <row r="96" spans="1:4" ht="12" customHeight="1">
      <c r="A96" s="289" t="s">
        <v>65</v>
      </c>
      <c r="B96" s="6" t="s">
        <v>125</v>
      </c>
      <c r="C96" s="177">
        <v>1654905</v>
      </c>
      <c r="D96" s="177">
        <v>1578060</v>
      </c>
    </row>
    <row r="97" spans="1:4" ht="12" customHeight="1">
      <c r="A97" s="289" t="s">
        <v>66</v>
      </c>
      <c r="B97" s="6" t="s">
        <v>91</v>
      </c>
      <c r="C97" s="179">
        <v>9067990</v>
      </c>
      <c r="D97" s="179">
        <v>9252289</v>
      </c>
    </row>
    <row r="98" spans="1:4" ht="12" customHeight="1">
      <c r="A98" s="289" t="s">
        <v>67</v>
      </c>
      <c r="B98" s="9" t="s">
        <v>126</v>
      </c>
      <c r="C98" s="179"/>
      <c r="D98" s="179"/>
    </row>
    <row r="99" spans="1:4" ht="12" customHeight="1">
      <c r="A99" s="289" t="s">
        <v>75</v>
      </c>
      <c r="B99" s="17" t="s">
        <v>127</v>
      </c>
      <c r="C99" s="179"/>
      <c r="D99" s="179"/>
    </row>
    <row r="100" spans="1:4" ht="12" customHeight="1">
      <c r="A100" s="289" t="s">
        <v>68</v>
      </c>
      <c r="B100" s="6" t="s">
        <v>422</v>
      </c>
      <c r="C100" s="179"/>
      <c r="D100" s="179"/>
    </row>
    <row r="101" spans="1:4" ht="12" customHeight="1">
      <c r="A101" s="289" t="s">
        <v>69</v>
      </c>
      <c r="B101" s="88" t="s">
        <v>352</v>
      </c>
      <c r="C101" s="179"/>
      <c r="D101" s="179"/>
    </row>
    <row r="102" spans="1:4" ht="12" customHeight="1">
      <c r="A102" s="289" t="s">
        <v>76</v>
      </c>
      <c r="B102" s="88" t="s">
        <v>351</v>
      </c>
      <c r="C102" s="179"/>
      <c r="D102" s="179"/>
    </row>
    <row r="103" spans="1:4" ht="12" customHeight="1">
      <c r="A103" s="289" t="s">
        <v>77</v>
      </c>
      <c r="B103" s="88" t="s">
        <v>282</v>
      </c>
      <c r="C103" s="179"/>
      <c r="D103" s="179"/>
    </row>
    <row r="104" spans="1:4" ht="12" customHeight="1">
      <c r="A104" s="289" t="s">
        <v>78</v>
      </c>
      <c r="B104" s="89" t="s">
        <v>283</v>
      </c>
      <c r="C104" s="179"/>
      <c r="D104" s="179"/>
    </row>
    <row r="105" spans="1:4" ht="12" customHeight="1">
      <c r="A105" s="289" t="s">
        <v>79</v>
      </c>
      <c r="B105" s="89" t="s">
        <v>284</v>
      </c>
      <c r="C105" s="179"/>
      <c r="D105" s="179"/>
    </row>
    <row r="106" spans="1:4" ht="12" customHeight="1">
      <c r="A106" s="289" t="s">
        <v>81</v>
      </c>
      <c r="B106" s="88" t="s">
        <v>285</v>
      </c>
      <c r="C106" s="179"/>
      <c r="D106" s="179"/>
    </row>
    <row r="107" spans="1:4" ht="12" customHeight="1">
      <c r="A107" s="289" t="s">
        <v>128</v>
      </c>
      <c r="B107" s="88" t="s">
        <v>286</v>
      </c>
      <c r="C107" s="179"/>
      <c r="D107" s="179"/>
    </row>
    <row r="108" spans="1:4" ht="12" customHeight="1">
      <c r="A108" s="289" t="s">
        <v>280</v>
      </c>
      <c r="B108" s="89" t="s">
        <v>287</v>
      </c>
      <c r="C108" s="179"/>
      <c r="D108" s="179"/>
    </row>
    <row r="109" spans="1:4" ht="12" customHeight="1">
      <c r="A109" s="297" t="s">
        <v>281</v>
      </c>
      <c r="B109" s="90" t="s">
        <v>288</v>
      </c>
      <c r="C109" s="179"/>
      <c r="D109" s="179"/>
    </row>
    <row r="110" spans="1:4" ht="12" customHeight="1">
      <c r="A110" s="289" t="s">
        <v>349</v>
      </c>
      <c r="B110" s="90" t="s">
        <v>289</v>
      </c>
      <c r="C110" s="179"/>
      <c r="D110" s="179"/>
    </row>
    <row r="111" spans="1:4" ht="12" customHeight="1">
      <c r="A111" s="289" t="s">
        <v>350</v>
      </c>
      <c r="B111" s="89" t="s">
        <v>290</v>
      </c>
      <c r="C111" s="179"/>
      <c r="D111" s="179"/>
    </row>
    <row r="112" spans="1:4" ht="12" customHeight="1">
      <c r="A112" s="289" t="s">
        <v>354</v>
      </c>
      <c r="B112" s="9" t="s">
        <v>37</v>
      </c>
      <c r="C112" s="177"/>
      <c r="D112" s="177"/>
    </row>
    <row r="113" spans="1:4" ht="12" customHeight="1">
      <c r="A113" s="290" t="s">
        <v>355</v>
      </c>
      <c r="B113" s="6" t="s">
        <v>423</v>
      </c>
      <c r="C113" s="177"/>
      <c r="D113" s="177"/>
    </row>
    <row r="114" spans="1:4" ht="12" customHeight="1" thickBot="1">
      <c r="A114" s="298" t="s">
        <v>356</v>
      </c>
      <c r="B114" s="91" t="s">
        <v>424</v>
      </c>
      <c r="C114" s="183"/>
      <c r="D114" s="183"/>
    </row>
    <row r="115" spans="1:4" ht="12" customHeight="1" thickBot="1">
      <c r="A115" s="27" t="s">
        <v>7</v>
      </c>
      <c r="B115" s="25" t="s">
        <v>291</v>
      </c>
      <c r="C115" s="175">
        <f>+C116+C118+C120</f>
        <v>0</v>
      </c>
      <c r="D115" s="175">
        <f>+D116+D118+D120</f>
        <v>87850</v>
      </c>
    </row>
    <row r="116" spans="1:4" ht="12" customHeight="1">
      <c r="A116" s="288" t="s">
        <v>70</v>
      </c>
      <c r="B116" s="6" t="s">
        <v>151</v>
      </c>
      <c r="C116" s="178"/>
      <c r="D116" s="178">
        <v>87850</v>
      </c>
    </row>
    <row r="117" spans="1:4" ht="12" customHeight="1">
      <c r="A117" s="288" t="s">
        <v>71</v>
      </c>
      <c r="B117" s="10" t="s">
        <v>295</v>
      </c>
      <c r="C117" s="178"/>
      <c r="D117" s="178"/>
    </row>
    <row r="118" spans="1:4" ht="12" customHeight="1">
      <c r="A118" s="288" t="s">
        <v>72</v>
      </c>
      <c r="B118" s="10" t="s">
        <v>129</v>
      </c>
      <c r="C118" s="177"/>
      <c r="D118" s="177"/>
    </row>
    <row r="119" spans="1:4" ht="12" customHeight="1">
      <c r="A119" s="288" t="s">
        <v>73</v>
      </c>
      <c r="B119" s="10" t="s">
        <v>296</v>
      </c>
      <c r="C119" s="177"/>
      <c r="D119" s="177"/>
    </row>
    <row r="120" spans="1:4" ht="12" customHeight="1">
      <c r="A120" s="288" t="s">
        <v>74</v>
      </c>
      <c r="B120" s="172" t="s">
        <v>153</v>
      </c>
      <c r="C120" s="168"/>
      <c r="D120" s="168"/>
    </row>
    <row r="121" spans="1:4" ht="12" customHeight="1">
      <c r="A121" s="288" t="s">
        <v>80</v>
      </c>
      <c r="B121" s="171" t="s">
        <v>338</v>
      </c>
      <c r="C121" s="168"/>
      <c r="D121" s="168"/>
    </row>
    <row r="122" spans="1:4" ht="12" customHeight="1">
      <c r="A122" s="288" t="s">
        <v>82</v>
      </c>
      <c r="B122" s="266" t="s">
        <v>301</v>
      </c>
      <c r="C122" s="168"/>
      <c r="D122" s="168"/>
    </row>
    <row r="123" spans="1:4" ht="12" customHeight="1">
      <c r="A123" s="288" t="s">
        <v>130</v>
      </c>
      <c r="B123" s="89" t="s">
        <v>284</v>
      </c>
      <c r="C123" s="168"/>
      <c r="D123" s="168"/>
    </row>
    <row r="124" spans="1:4" ht="12" customHeight="1">
      <c r="A124" s="288" t="s">
        <v>131</v>
      </c>
      <c r="B124" s="89" t="s">
        <v>300</v>
      </c>
      <c r="C124" s="168"/>
      <c r="D124" s="168"/>
    </row>
    <row r="125" spans="1:4" ht="12" customHeight="1">
      <c r="A125" s="288" t="s">
        <v>132</v>
      </c>
      <c r="B125" s="89" t="s">
        <v>299</v>
      </c>
      <c r="C125" s="168"/>
      <c r="D125" s="168"/>
    </row>
    <row r="126" spans="1:4" ht="12" customHeight="1">
      <c r="A126" s="288" t="s">
        <v>292</v>
      </c>
      <c r="B126" s="89" t="s">
        <v>287</v>
      </c>
      <c r="C126" s="168"/>
      <c r="D126" s="168"/>
    </row>
    <row r="127" spans="1:4" ht="12" customHeight="1">
      <c r="A127" s="288" t="s">
        <v>293</v>
      </c>
      <c r="B127" s="89" t="s">
        <v>298</v>
      </c>
      <c r="C127" s="168"/>
      <c r="D127" s="168"/>
    </row>
    <row r="128" spans="1:4" ht="12" customHeight="1" thickBot="1">
      <c r="A128" s="297" t="s">
        <v>294</v>
      </c>
      <c r="B128" s="89" t="s">
        <v>297</v>
      </c>
      <c r="C128" s="169"/>
      <c r="D128" s="169"/>
    </row>
    <row r="129" spans="1:4" ht="12" customHeight="1" thickBot="1">
      <c r="A129" s="27" t="s">
        <v>8</v>
      </c>
      <c r="B129" s="76" t="s">
        <v>359</v>
      </c>
      <c r="C129" s="175">
        <f>+C94+C115</f>
        <v>20302303</v>
      </c>
      <c r="D129" s="175">
        <f>+D94+D115</f>
        <v>20511407</v>
      </c>
    </row>
    <row r="130" spans="1:4" ht="12" customHeight="1" thickBot="1">
      <c r="A130" s="27" t="s">
        <v>9</v>
      </c>
      <c r="B130" s="76" t="s">
        <v>360</v>
      </c>
      <c r="C130" s="175">
        <f>+C131+C132+C133</f>
        <v>0</v>
      </c>
      <c r="D130" s="175">
        <f>+D131+D132+D133</f>
        <v>0</v>
      </c>
    </row>
    <row r="131" spans="1:4" s="71" customFormat="1" ht="12" customHeight="1">
      <c r="A131" s="288" t="s">
        <v>192</v>
      </c>
      <c r="B131" s="7" t="s">
        <v>428</v>
      </c>
      <c r="C131" s="168"/>
      <c r="D131" s="168"/>
    </row>
    <row r="132" spans="1:4" ht="12" customHeight="1">
      <c r="A132" s="288" t="s">
        <v>195</v>
      </c>
      <c r="B132" s="7" t="s">
        <v>368</v>
      </c>
      <c r="C132" s="168"/>
      <c r="D132" s="168"/>
    </row>
    <row r="133" spans="1:4" ht="12" customHeight="1" thickBot="1">
      <c r="A133" s="297" t="s">
        <v>196</v>
      </c>
      <c r="B133" s="5" t="s">
        <v>427</v>
      </c>
      <c r="C133" s="168"/>
      <c r="D133" s="168"/>
    </row>
    <row r="134" spans="1:4" ht="12" customHeight="1" thickBot="1">
      <c r="A134" s="27" t="s">
        <v>10</v>
      </c>
      <c r="B134" s="76" t="s">
        <v>361</v>
      </c>
      <c r="C134" s="175">
        <f>+C135+C136+C137+C138+C139+C140</f>
        <v>0</v>
      </c>
      <c r="D134" s="175">
        <f>+D135+D136+D137+D138+D139+D140</f>
        <v>0</v>
      </c>
    </row>
    <row r="135" spans="1:4" ht="12" customHeight="1">
      <c r="A135" s="288" t="s">
        <v>57</v>
      </c>
      <c r="B135" s="7" t="s">
        <v>370</v>
      </c>
      <c r="C135" s="168"/>
      <c r="D135" s="168"/>
    </row>
    <row r="136" spans="1:4" ht="12" customHeight="1">
      <c r="A136" s="288" t="s">
        <v>58</v>
      </c>
      <c r="B136" s="7" t="s">
        <v>362</v>
      </c>
      <c r="C136" s="168"/>
      <c r="D136" s="168"/>
    </row>
    <row r="137" spans="1:4" ht="12" customHeight="1">
      <c r="A137" s="288" t="s">
        <v>59</v>
      </c>
      <c r="B137" s="7" t="s">
        <v>363</v>
      </c>
      <c r="C137" s="168"/>
      <c r="D137" s="168"/>
    </row>
    <row r="138" spans="1:4" ht="12" customHeight="1">
      <c r="A138" s="288" t="s">
        <v>117</v>
      </c>
      <c r="B138" s="7" t="s">
        <v>426</v>
      </c>
      <c r="C138" s="168"/>
      <c r="D138" s="168"/>
    </row>
    <row r="139" spans="1:4" ht="12" customHeight="1">
      <c r="A139" s="288" t="s">
        <v>118</v>
      </c>
      <c r="B139" s="7" t="s">
        <v>365</v>
      </c>
      <c r="C139" s="168"/>
      <c r="D139" s="168"/>
    </row>
    <row r="140" spans="1:4" s="71" customFormat="1" ht="12" customHeight="1" thickBot="1">
      <c r="A140" s="297" t="s">
        <v>119</v>
      </c>
      <c r="B140" s="5" t="s">
        <v>366</v>
      </c>
      <c r="C140" s="168"/>
      <c r="D140" s="168"/>
    </row>
    <row r="141" spans="1:11" ht="12" customHeight="1" thickBot="1">
      <c r="A141" s="27" t="s">
        <v>11</v>
      </c>
      <c r="B141" s="76" t="s">
        <v>432</v>
      </c>
      <c r="C141" s="181">
        <f>+C142+C143+C145+C146+C144</f>
        <v>0</v>
      </c>
      <c r="D141" s="181">
        <f>+D142+D143+D145+D146+D144</f>
        <v>0</v>
      </c>
      <c r="K141" s="167"/>
    </row>
    <row r="142" spans="1:4" ht="12.75">
      <c r="A142" s="288" t="s">
        <v>60</v>
      </c>
      <c r="B142" s="7" t="s">
        <v>302</v>
      </c>
      <c r="C142" s="168"/>
      <c r="D142" s="168"/>
    </row>
    <row r="143" spans="1:4" ht="12" customHeight="1">
      <c r="A143" s="288" t="s">
        <v>61</v>
      </c>
      <c r="B143" s="7" t="s">
        <v>303</v>
      </c>
      <c r="C143" s="168"/>
      <c r="D143" s="168"/>
    </row>
    <row r="144" spans="1:4" ht="12" customHeight="1">
      <c r="A144" s="288" t="s">
        <v>216</v>
      </c>
      <c r="B144" s="7" t="s">
        <v>431</v>
      </c>
      <c r="C144" s="168"/>
      <c r="D144" s="168"/>
    </row>
    <row r="145" spans="1:4" s="71" customFormat="1" ht="12" customHeight="1">
      <c r="A145" s="288" t="s">
        <v>217</v>
      </c>
      <c r="B145" s="7" t="s">
        <v>375</v>
      </c>
      <c r="C145" s="168"/>
      <c r="D145" s="168"/>
    </row>
    <row r="146" spans="1:4" s="71" customFormat="1" ht="12" customHeight="1" thickBot="1">
      <c r="A146" s="297" t="s">
        <v>218</v>
      </c>
      <c r="B146" s="5" t="s">
        <v>322</v>
      </c>
      <c r="C146" s="168"/>
      <c r="D146" s="168"/>
    </row>
    <row r="147" spans="1:4" s="71" customFormat="1" ht="12" customHeight="1" thickBot="1">
      <c r="A147" s="27" t="s">
        <v>12</v>
      </c>
      <c r="B147" s="76" t="s">
        <v>376</v>
      </c>
      <c r="C147" s="184">
        <f>+C148+C149+C150+C151+C152</f>
        <v>0</v>
      </c>
      <c r="D147" s="184">
        <f>+D148+D149+D150+D151+D152</f>
        <v>0</v>
      </c>
    </row>
    <row r="148" spans="1:4" s="71" customFormat="1" ht="12" customHeight="1">
      <c r="A148" s="288" t="s">
        <v>62</v>
      </c>
      <c r="B148" s="7" t="s">
        <v>371</v>
      </c>
      <c r="C148" s="168"/>
      <c r="D148" s="168"/>
    </row>
    <row r="149" spans="1:4" s="71" customFormat="1" ht="12" customHeight="1">
      <c r="A149" s="288" t="s">
        <v>63</v>
      </c>
      <c r="B149" s="7" t="s">
        <v>378</v>
      </c>
      <c r="C149" s="168"/>
      <c r="D149" s="168"/>
    </row>
    <row r="150" spans="1:4" s="71" customFormat="1" ht="12" customHeight="1">
      <c r="A150" s="288" t="s">
        <v>228</v>
      </c>
      <c r="B150" s="7" t="s">
        <v>373</v>
      </c>
      <c r="C150" s="168"/>
      <c r="D150" s="168"/>
    </row>
    <row r="151" spans="1:4" s="71" customFormat="1" ht="12" customHeight="1">
      <c r="A151" s="288" t="s">
        <v>229</v>
      </c>
      <c r="B151" s="7" t="s">
        <v>429</v>
      </c>
      <c r="C151" s="168"/>
      <c r="D151" s="168"/>
    </row>
    <row r="152" spans="1:4" ht="12.75" customHeight="1" thickBot="1">
      <c r="A152" s="297" t="s">
        <v>377</v>
      </c>
      <c r="B152" s="5" t="s">
        <v>380</v>
      </c>
      <c r="C152" s="169"/>
      <c r="D152" s="169"/>
    </row>
    <row r="153" spans="1:4" ht="12.75" customHeight="1" thickBot="1">
      <c r="A153" s="326" t="s">
        <v>13</v>
      </c>
      <c r="B153" s="76" t="s">
        <v>381</v>
      </c>
      <c r="C153" s="184"/>
      <c r="D153" s="184"/>
    </row>
    <row r="154" spans="1:4" ht="12.75" customHeight="1" thickBot="1">
      <c r="A154" s="326" t="s">
        <v>14</v>
      </c>
      <c r="B154" s="76" t="s">
        <v>382</v>
      </c>
      <c r="C154" s="184"/>
      <c r="D154" s="184"/>
    </row>
    <row r="155" spans="1:4" ht="12" customHeight="1" thickBot="1">
      <c r="A155" s="27" t="s">
        <v>15</v>
      </c>
      <c r="B155" s="76" t="s">
        <v>384</v>
      </c>
      <c r="C155" s="280">
        <f>+C130+C134+C141+C147+C153+C154</f>
        <v>0</v>
      </c>
      <c r="D155" s="280">
        <f>+D130+D134+D141+D147+D153+D154</f>
        <v>0</v>
      </c>
    </row>
    <row r="156" spans="1:4" ht="15" customHeight="1" thickBot="1">
      <c r="A156" s="299" t="s">
        <v>16</v>
      </c>
      <c r="B156" s="243" t="s">
        <v>383</v>
      </c>
      <c r="C156" s="280">
        <f>+C129+C155</f>
        <v>20302303</v>
      </c>
      <c r="D156" s="280">
        <f>+D129+D155</f>
        <v>20511407</v>
      </c>
    </row>
    <row r="157" spans="1:4" ht="13.5" thickBot="1">
      <c r="A157" s="249"/>
      <c r="B157" s="250"/>
      <c r="C157" s="251"/>
      <c r="D157" s="251"/>
    </row>
    <row r="158" spans="1:4" ht="15" customHeight="1" thickBot="1">
      <c r="A158" s="164" t="s">
        <v>430</v>
      </c>
      <c r="B158" s="165"/>
      <c r="C158" s="74">
        <v>4</v>
      </c>
      <c r="D158" s="74">
        <v>4</v>
      </c>
    </row>
    <row r="159" spans="1:4" ht="14.25" customHeight="1" thickBot="1">
      <c r="A159" s="164" t="s">
        <v>146</v>
      </c>
      <c r="B159" s="165"/>
      <c r="C159" s="74">
        <v>0</v>
      </c>
      <c r="D159" s="7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75" r:id="rId1"/>
  <rowBreaks count="1" manualBreakCount="1">
    <brk id="9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zoomScale="130" zoomScaleNormal="130" zoomScaleSheetLayoutView="85" workbookViewId="0" topLeftCell="A1">
      <selection activeCell="D11" sqref="D11"/>
    </sheetView>
  </sheetViews>
  <sheetFormatPr defaultColWidth="9.00390625" defaultRowHeight="12.75"/>
  <cols>
    <col min="1" max="1" width="19.50390625" style="252" customWidth="1"/>
    <col min="2" max="2" width="72.00390625" style="253" customWidth="1"/>
    <col min="3" max="4" width="25.00390625" style="254" customWidth="1"/>
    <col min="5" max="16384" width="9.375" style="2" customWidth="1"/>
  </cols>
  <sheetData>
    <row r="1" spans="1:4" s="1" customFormat="1" ht="16.5" customHeight="1" thickBot="1">
      <c r="A1" s="152"/>
      <c r="B1" s="153"/>
      <c r="C1" s="166"/>
      <c r="D1" s="166" t="s">
        <v>480</v>
      </c>
    </row>
    <row r="2" spans="1:4" s="67" customFormat="1" ht="21" customHeight="1">
      <c r="A2" s="260" t="s">
        <v>45</v>
      </c>
      <c r="B2" s="235" t="s">
        <v>451</v>
      </c>
      <c r="C2" s="237" t="s">
        <v>44</v>
      </c>
      <c r="D2" s="237" t="s">
        <v>44</v>
      </c>
    </row>
    <row r="3" spans="1:4" s="67" customFormat="1" ht="16.5" thickBot="1">
      <c r="A3" s="154" t="s">
        <v>144</v>
      </c>
      <c r="B3" s="236" t="s">
        <v>339</v>
      </c>
      <c r="C3" s="325" t="s">
        <v>44</v>
      </c>
      <c r="D3" s="325" t="s">
        <v>44</v>
      </c>
    </row>
    <row r="4" spans="1:4" s="68" customFormat="1" ht="15.75" customHeight="1" thickBot="1">
      <c r="A4" s="155"/>
      <c r="B4" s="155"/>
      <c r="C4" s="156"/>
      <c r="D4" s="156" t="s">
        <v>441</v>
      </c>
    </row>
    <row r="5" spans="1:4" ht="13.5" thickBot="1">
      <c r="A5" s="261" t="s">
        <v>145</v>
      </c>
      <c r="B5" s="157" t="s">
        <v>41</v>
      </c>
      <c r="C5" s="238" t="s">
        <v>474</v>
      </c>
      <c r="D5" s="238" t="s">
        <v>475</v>
      </c>
    </row>
    <row r="6" spans="1:4" s="56" customFormat="1" ht="12.75" customHeight="1" thickBot="1">
      <c r="A6" s="134" t="s">
        <v>404</v>
      </c>
      <c r="B6" s="135" t="s">
        <v>405</v>
      </c>
      <c r="C6" s="136" t="s">
        <v>406</v>
      </c>
      <c r="D6" s="136" t="s">
        <v>408</v>
      </c>
    </row>
    <row r="7" spans="1:4" s="56" customFormat="1" ht="15.75" customHeight="1" thickBot="1">
      <c r="A7" s="158"/>
      <c r="B7" s="159" t="s">
        <v>42</v>
      </c>
      <c r="C7" s="239"/>
      <c r="D7" s="239"/>
    </row>
    <row r="8" spans="1:4" s="56" customFormat="1" ht="12" customHeight="1" thickBot="1">
      <c r="A8" s="27" t="s">
        <v>6</v>
      </c>
      <c r="B8" s="19" t="s">
        <v>176</v>
      </c>
      <c r="C8" s="175">
        <f>+C9+C10+C11+C12+C13+C14</f>
        <v>0</v>
      </c>
      <c r="D8" s="175">
        <f>+D9+D10+D11+D12+D13+D14</f>
        <v>0</v>
      </c>
    </row>
    <row r="9" spans="1:4" s="69" customFormat="1" ht="12" customHeight="1">
      <c r="A9" s="288" t="s">
        <v>64</v>
      </c>
      <c r="B9" s="270" t="s">
        <v>177</v>
      </c>
      <c r="C9" s="178">
        <f>+'9.2. sz. mell'!C9</f>
        <v>0</v>
      </c>
      <c r="D9" s="178"/>
    </row>
    <row r="10" spans="1:4" s="70" customFormat="1" ht="12" customHeight="1">
      <c r="A10" s="289" t="s">
        <v>65</v>
      </c>
      <c r="B10" s="271" t="s">
        <v>178</v>
      </c>
      <c r="C10" s="178">
        <f>+'9.2. sz. mell'!C10</f>
        <v>0</v>
      </c>
      <c r="D10" s="177"/>
    </row>
    <row r="11" spans="1:4" s="70" customFormat="1" ht="12" customHeight="1">
      <c r="A11" s="289" t="s">
        <v>66</v>
      </c>
      <c r="B11" s="271" t="s">
        <v>179</v>
      </c>
      <c r="C11" s="178">
        <f>+'9.2. sz. mell'!C11</f>
        <v>0</v>
      </c>
      <c r="D11" s="177"/>
    </row>
    <row r="12" spans="1:4" s="70" customFormat="1" ht="12" customHeight="1">
      <c r="A12" s="289" t="s">
        <v>67</v>
      </c>
      <c r="B12" s="271" t="s">
        <v>180</v>
      </c>
      <c r="C12" s="178">
        <f>+'9.2. sz. mell'!C12</f>
        <v>0</v>
      </c>
      <c r="D12" s="177"/>
    </row>
    <row r="13" spans="1:4" s="70" customFormat="1" ht="12" customHeight="1">
      <c r="A13" s="289" t="s">
        <v>99</v>
      </c>
      <c r="B13" s="271" t="s">
        <v>416</v>
      </c>
      <c r="C13" s="178">
        <f>+'9.2. sz. mell'!C13</f>
        <v>0</v>
      </c>
      <c r="D13" s="177"/>
    </row>
    <row r="14" spans="1:4" s="69" customFormat="1" ht="12" customHeight="1" thickBot="1">
      <c r="A14" s="290" t="s">
        <v>68</v>
      </c>
      <c r="B14" s="272" t="s">
        <v>341</v>
      </c>
      <c r="C14" s="178">
        <f>+'9.2. sz. mell'!C14</f>
        <v>0</v>
      </c>
      <c r="D14" s="177"/>
    </row>
    <row r="15" spans="1:4" s="69" customFormat="1" ht="12" customHeight="1" thickBot="1">
      <c r="A15" s="27" t="s">
        <v>7</v>
      </c>
      <c r="B15" s="170" t="s">
        <v>181</v>
      </c>
      <c r="C15" s="175">
        <f>+C16+C17+C18+C19+C20</f>
        <v>0</v>
      </c>
      <c r="D15" s="175">
        <f>+D16+D17+D18+D19+D20</f>
        <v>0</v>
      </c>
    </row>
    <row r="16" spans="1:4" s="69" customFormat="1" ht="12" customHeight="1">
      <c r="A16" s="288" t="s">
        <v>70</v>
      </c>
      <c r="B16" s="270" t="s">
        <v>182</v>
      </c>
      <c r="C16" s="178">
        <f>+'9.2. sz. mell'!C16</f>
        <v>0</v>
      </c>
      <c r="D16" s="178"/>
    </row>
    <row r="17" spans="1:4" s="69" customFormat="1" ht="12" customHeight="1">
      <c r="A17" s="289" t="s">
        <v>71</v>
      </c>
      <c r="B17" s="271" t="s">
        <v>183</v>
      </c>
      <c r="C17" s="178">
        <f>+'9.2. sz. mell'!C17</f>
        <v>0</v>
      </c>
      <c r="D17" s="177"/>
    </row>
    <row r="18" spans="1:4" s="69" customFormat="1" ht="12" customHeight="1">
      <c r="A18" s="289" t="s">
        <v>72</v>
      </c>
      <c r="B18" s="271" t="s">
        <v>332</v>
      </c>
      <c r="C18" s="178">
        <f>+'9.2. sz. mell'!C18</f>
        <v>0</v>
      </c>
      <c r="D18" s="177"/>
    </row>
    <row r="19" spans="1:4" s="69" customFormat="1" ht="12" customHeight="1">
      <c r="A19" s="289" t="s">
        <v>73</v>
      </c>
      <c r="B19" s="271" t="s">
        <v>333</v>
      </c>
      <c r="C19" s="178">
        <f>+'9.2. sz. mell'!C19</f>
        <v>0</v>
      </c>
      <c r="D19" s="177"/>
    </row>
    <row r="20" spans="1:4" s="69" customFormat="1" ht="12" customHeight="1">
      <c r="A20" s="289" t="s">
        <v>74</v>
      </c>
      <c r="B20" s="271" t="s">
        <v>184</v>
      </c>
      <c r="C20" s="178">
        <f>+'9.2. sz. mell'!C20</f>
        <v>0</v>
      </c>
      <c r="D20" s="177"/>
    </row>
    <row r="21" spans="1:4" s="70" customFormat="1" ht="12" customHeight="1" thickBot="1">
      <c r="A21" s="290" t="s">
        <v>80</v>
      </c>
      <c r="B21" s="272" t="s">
        <v>185</v>
      </c>
      <c r="C21" s="178">
        <f>+'9.2. sz. mell'!C21</f>
        <v>0</v>
      </c>
      <c r="D21" s="179"/>
    </row>
    <row r="22" spans="1:4" s="70" customFormat="1" ht="12" customHeight="1" thickBot="1">
      <c r="A22" s="27" t="s">
        <v>8</v>
      </c>
      <c r="B22" s="19" t="s">
        <v>186</v>
      </c>
      <c r="C22" s="175">
        <f>+C23+C24+C25+C26+C27</f>
        <v>0</v>
      </c>
      <c r="D22" s="175">
        <f>+D23+D24+D25+D26+D27</f>
        <v>0</v>
      </c>
    </row>
    <row r="23" spans="1:4" s="70" customFormat="1" ht="12" customHeight="1">
      <c r="A23" s="288" t="s">
        <v>53</v>
      </c>
      <c r="B23" s="270" t="s">
        <v>187</v>
      </c>
      <c r="C23" s="178">
        <f>+'9.2. sz. mell'!C23</f>
        <v>0</v>
      </c>
      <c r="D23" s="178"/>
    </row>
    <row r="24" spans="1:4" s="69" customFormat="1" ht="12" customHeight="1">
      <c r="A24" s="289" t="s">
        <v>54</v>
      </c>
      <c r="B24" s="271" t="s">
        <v>188</v>
      </c>
      <c r="C24" s="178">
        <f>+'9.2. sz. mell'!C24</f>
        <v>0</v>
      </c>
      <c r="D24" s="177"/>
    </row>
    <row r="25" spans="1:4" s="70" customFormat="1" ht="12" customHeight="1">
      <c r="A25" s="289" t="s">
        <v>55</v>
      </c>
      <c r="B25" s="271" t="s">
        <v>334</v>
      </c>
      <c r="C25" s="178">
        <f>+'9.2. sz. mell'!C25</f>
        <v>0</v>
      </c>
      <c r="D25" s="177"/>
    </row>
    <row r="26" spans="1:4" s="70" customFormat="1" ht="12" customHeight="1">
      <c r="A26" s="289" t="s">
        <v>56</v>
      </c>
      <c r="B26" s="271" t="s">
        <v>335</v>
      </c>
      <c r="C26" s="178">
        <f>+'9.2. sz. mell'!C26</f>
        <v>0</v>
      </c>
      <c r="D26" s="177"/>
    </row>
    <row r="27" spans="1:4" s="70" customFormat="1" ht="12" customHeight="1">
      <c r="A27" s="289" t="s">
        <v>113</v>
      </c>
      <c r="B27" s="271" t="s">
        <v>189</v>
      </c>
      <c r="C27" s="178">
        <f>+'9.2. sz. mell'!C27</f>
        <v>0</v>
      </c>
      <c r="D27" s="177"/>
    </row>
    <row r="28" spans="1:4" s="70" customFormat="1" ht="12" customHeight="1" thickBot="1">
      <c r="A28" s="290" t="s">
        <v>114</v>
      </c>
      <c r="B28" s="272" t="s">
        <v>190</v>
      </c>
      <c r="C28" s="178">
        <f>+'9.2. sz. mell'!C28</f>
        <v>0</v>
      </c>
      <c r="D28" s="179"/>
    </row>
    <row r="29" spans="1:4" s="70" customFormat="1" ht="12" customHeight="1" thickBot="1">
      <c r="A29" s="27" t="s">
        <v>115</v>
      </c>
      <c r="B29" s="19" t="s">
        <v>191</v>
      </c>
      <c r="C29" s="181">
        <f>+C30+C34+C35+C36</f>
        <v>0</v>
      </c>
      <c r="D29" s="181">
        <f>+D30+D34+D35+D36</f>
        <v>0</v>
      </c>
    </row>
    <row r="30" spans="1:4" s="70" customFormat="1" ht="12" customHeight="1">
      <c r="A30" s="288" t="s">
        <v>192</v>
      </c>
      <c r="B30" s="270" t="s">
        <v>417</v>
      </c>
      <c r="C30" s="178">
        <f>+'9.2. sz. mell'!C30</f>
        <v>0</v>
      </c>
      <c r="D30" s="265"/>
    </row>
    <row r="31" spans="1:4" s="70" customFormat="1" ht="12" customHeight="1">
      <c r="A31" s="289" t="s">
        <v>193</v>
      </c>
      <c r="B31" s="271" t="s">
        <v>198</v>
      </c>
      <c r="C31" s="178">
        <f>+'9.2. sz. mell'!C31</f>
        <v>0</v>
      </c>
      <c r="D31" s="177"/>
    </row>
    <row r="32" spans="1:4" s="70" customFormat="1" ht="12" customHeight="1">
      <c r="A32" s="289" t="s">
        <v>194</v>
      </c>
      <c r="B32" s="271" t="s">
        <v>199</v>
      </c>
      <c r="C32" s="178">
        <f>+'9.2. sz. mell'!C32</f>
        <v>0</v>
      </c>
      <c r="D32" s="177"/>
    </row>
    <row r="33" spans="1:4" s="70" customFormat="1" ht="12" customHeight="1">
      <c r="A33" s="289" t="s">
        <v>345</v>
      </c>
      <c r="B33" s="316" t="s">
        <v>346</v>
      </c>
      <c r="C33" s="178">
        <f>+'9.2. sz. mell'!C33</f>
        <v>0</v>
      </c>
      <c r="D33" s="177"/>
    </row>
    <row r="34" spans="1:4" s="70" customFormat="1" ht="12" customHeight="1">
      <c r="A34" s="289" t="s">
        <v>195</v>
      </c>
      <c r="B34" s="271" t="s">
        <v>200</v>
      </c>
      <c r="C34" s="178">
        <f>+'9.2. sz. mell'!C34</f>
        <v>0</v>
      </c>
      <c r="D34" s="177"/>
    </row>
    <row r="35" spans="1:4" s="70" customFormat="1" ht="12" customHeight="1">
      <c r="A35" s="289" t="s">
        <v>196</v>
      </c>
      <c r="B35" s="271" t="s">
        <v>201</v>
      </c>
      <c r="C35" s="178">
        <f>+'9.2. sz. mell'!C35</f>
        <v>0</v>
      </c>
      <c r="D35" s="177"/>
    </row>
    <row r="36" spans="1:4" s="70" customFormat="1" ht="12" customHeight="1" thickBot="1">
      <c r="A36" s="290" t="s">
        <v>197</v>
      </c>
      <c r="B36" s="272" t="s">
        <v>202</v>
      </c>
      <c r="C36" s="178">
        <f>+'9.2. sz. mell'!C36</f>
        <v>0</v>
      </c>
      <c r="D36" s="179"/>
    </row>
    <row r="37" spans="1:4" s="70" customFormat="1" ht="12" customHeight="1" thickBot="1">
      <c r="A37" s="27" t="s">
        <v>10</v>
      </c>
      <c r="B37" s="19" t="s">
        <v>342</v>
      </c>
      <c r="C37" s="175">
        <f>SUM(C38:C48)</f>
        <v>5290543</v>
      </c>
      <c r="D37" s="175">
        <f>SUM(D38:D48)</f>
        <v>6098511</v>
      </c>
    </row>
    <row r="38" spans="1:4" s="70" customFormat="1" ht="12" customHeight="1">
      <c r="A38" s="288" t="s">
        <v>57</v>
      </c>
      <c r="B38" s="270" t="s">
        <v>205</v>
      </c>
      <c r="C38" s="178">
        <f>+'9.2. sz. mell'!C38</f>
        <v>0</v>
      </c>
      <c r="D38" s="178"/>
    </row>
    <row r="39" spans="1:4" s="70" customFormat="1" ht="12" customHeight="1">
      <c r="A39" s="289" t="s">
        <v>58</v>
      </c>
      <c r="B39" s="271" t="s">
        <v>206</v>
      </c>
      <c r="C39" s="178">
        <f>+'9.2. sz. mell'!C39</f>
        <v>1288127</v>
      </c>
      <c r="D39" s="177">
        <v>1288127</v>
      </c>
    </row>
    <row r="40" spans="1:4" s="70" customFormat="1" ht="12" customHeight="1">
      <c r="A40" s="289" t="s">
        <v>59</v>
      </c>
      <c r="B40" s="271" t="s">
        <v>207</v>
      </c>
      <c r="C40" s="178">
        <f>+'9.2. sz. mell'!C40</f>
        <v>0</v>
      </c>
      <c r="D40" s="177"/>
    </row>
    <row r="41" spans="1:3" s="70" customFormat="1" ht="12" customHeight="1">
      <c r="A41" s="289" t="s">
        <v>117</v>
      </c>
      <c r="B41" s="271" t="s">
        <v>208</v>
      </c>
      <c r="C41" s="178">
        <f>+'9.2. sz. mell'!C41</f>
        <v>0</v>
      </c>
    </row>
    <row r="42" spans="1:4" s="70" customFormat="1" ht="12" customHeight="1">
      <c r="A42" s="289" t="s">
        <v>118</v>
      </c>
      <c r="B42" s="271" t="s">
        <v>209</v>
      </c>
      <c r="C42" s="178">
        <f>+'9.2. sz. mell'!C42</f>
        <v>2877656</v>
      </c>
      <c r="D42" s="177">
        <v>3513851</v>
      </c>
    </row>
    <row r="43" spans="1:4" s="70" customFormat="1" ht="12" customHeight="1">
      <c r="A43" s="289" t="s">
        <v>119</v>
      </c>
      <c r="B43" s="271" t="s">
        <v>210</v>
      </c>
      <c r="C43" s="178">
        <f>+'9.2. sz. mell'!C43</f>
        <v>1124760</v>
      </c>
      <c r="D43" s="177">
        <v>1296533</v>
      </c>
    </row>
    <row r="44" spans="1:4" s="70" customFormat="1" ht="12" customHeight="1">
      <c r="A44" s="289" t="s">
        <v>120</v>
      </c>
      <c r="B44" s="271" t="s">
        <v>211</v>
      </c>
      <c r="C44" s="178">
        <f>+'9.2. sz. mell'!C44</f>
        <v>0</v>
      </c>
      <c r="D44" s="177"/>
    </row>
    <row r="45" spans="1:4" s="70" customFormat="1" ht="12" customHeight="1">
      <c r="A45" s="289" t="s">
        <v>121</v>
      </c>
      <c r="B45" s="271" t="s">
        <v>212</v>
      </c>
      <c r="C45" s="178">
        <f>+'9.2. sz. mell'!C45</f>
        <v>0</v>
      </c>
      <c r="D45" s="177"/>
    </row>
    <row r="46" spans="1:4" s="70" customFormat="1" ht="12" customHeight="1">
      <c r="A46" s="289" t="s">
        <v>203</v>
      </c>
      <c r="B46" s="271" t="s">
        <v>213</v>
      </c>
      <c r="C46" s="178">
        <f>+'9.2. sz. mell'!C46</f>
        <v>0</v>
      </c>
      <c r="D46" s="180"/>
    </row>
    <row r="47" spans="1:4" s="70" customFormat="1" ht="12" customHeight="1">
      <c r="A47" s="290" t="s">
        <v>204</v>
      </c>
      <c r="B47" s="272" t="s">
        <v>344</v>
      </c>
      <c r="C47" s="178">
        <f>+'9.2. sz. mell'!C47</f>
        <v>0</v>
      </c>
      <c r="D47" s="259"/>
    </row>
    <row r="48" spans="1:4" s="70" customFormat="1" ht="12" customHeight="1" thickBot="1">
      <c r="A48" s="290" t="s">
        <v>343</v>
      </c>
      <c r="B48" s="272" t="s">
        <v>214</v>
      </c>
      <c r="C48" s="178">
        <f>+'9.2. sz. mell'!C48</f>
        <v>0</v>
      </c>
      <c r="D48" s="259"/>
    </row>
    <row r="49" spans="1:4" s="70" customFormat="1" ht="12" customHeight="1" thickBot="1">
      <c r="A49" s="27" t="s">
        <v>11</v>
      </c>
      <c r="B49" s="19" t="s">
        <v>215</v>
      </c>
      <c r="C49" s="175">
        <f>SUM(C50:C54)</f>
        <v>0</v>
      </c>
      <c r="D49" s="175">
        <f>SUM(D50:D54)</f>
        <v>0</v>
      </c>
    </row>
    <row r="50" spans="1:4" s="70" customFormat="1" ht="12" customHeight="1">
      <c r="A50" s="288" t="s">
        <v>60</v>
      </c>
      <c r="B50" s="270" t="s">
        <v>219</v>
      </c>
      <c r="C50" s="178">
        <f>+'9.2. sz. mell'!C50</f>
        <v>0</v>
      </c>
      <c r="D50" s="300"/>
    </row>
    <row r="51" spans="1:4" s="70" customFormat="1" ht="12" customHeight="1">
      <c r="A51" s="289" t="s">
        <v>61</v>
      </c>
      <c r="B51" s="271" t="s">
        <v>220</v>
      </c>
      <c r="C51" s="178">
        <f>+'9.2. sz. mell'!C51</f>
        <v>0</v>
      </c>
      <c r="D51" s="180"/>
    </row>
    <row r="52" spans="1:4" s="70" customFormat="1" ht="12" customHeight="1">
      <c r="A52" s="289" t="s">
        <v>216</v>
      </c>
      <c r="B52" s="271" t="s">
        <v>221</v>
      </c>
      <c r="C52" s="178">
        <f>+'9.2. sz. mell'!C52</f>
        <v>0</v>
      </c>
      <c r="D52" s="180"/>
    </row>
    <row r="53" spans="1:4" s="70" customFormat="1" ht="12" customHeight="1">
      <c r="A53" s="289" t="s">
        <v>217</v>
      </c>
      <c r="B53" s="271" t="s">
        <v>222</v>
      </c>
      <c r="C53" s="178">
        <f>+'9.2. sz. mell'!C53</f>
        <v>0</v>
      </c>
      <c r="D53" s="180"/>
    </row>
    <row r="54" spans="1:4" s="70" customFormat="1" ht="12" customHeight="1" thickBot="1">
      <c r="A54" s="290" t="s">
        <v>218</v>
      </c>
      <c r="B54" s="272" t="s">
        <v>223</v>
      </c>
      <c r="C54" s="178">
        <f>+'9.2. sz. mell'!C54</f>
        <v>0</v>
      </c>
      <c r="D54" s="259"/>
    </row>
    <row r="55" spans="1:4" s="70" customFormat="1" ht="12" customHeight="1" thickBot="1">
      <c r="A55" s="27" t="s">
        <v>122</v>
      </c>
      <c r="B55" s="19" t="s">
        <v>224</v>
      </c>
      <c r="C55" s="175">
        <f>SUM(C56:C58)</f>
        <v>0</v>
      </c>
      <c r="D55" s="175">
        <f>SUM(D56:D58)</f>
        <v>0</v>
      </c>
    </row>
    <row r="56" spans="1:4" s="70" customFormat="1" ht="12" customHeight="1">
      <c r="A56" s="288" t="s">
        <v>62</v>
      </c>
      <c r="B56" s="270" t="s">
        <v>225</v>
      </c>
      <c r="C56" s="178">
        <f>+'9.2. sz. mell'!C56</f>
        <v>0</v>
      </c>
      <c r="D56" s="178"/>
    </row>
    <row r="57" spans="1:4" s="70" customFormat="1" ht="12" customHeight="1">
      <c r="A57" s="289" t="s">
        <v>63</v>
      </c>
      <c r="B57" s="271" t="s">
        <v>336</v>
      </c>
      <c r="C57" s="178">
        <f>+'9.2. sz. mell'!C57</f>
        <v>0</v>
      </c>
      <c r="D57" s="177"/>
    </row>
    <row r="58" spans="1:4" s="70" customFormat="1" ht="12" customHeight="1">
      <c r="A58" s="289" t="s">
        <v>228</v>
      </c>
      <c r="B58" s="271" t="s">
        <v>226</v>
      </c>
      <c r="C58" s="178">
        <f>+'9.2. sz. mell'!C58</f>
        <v>0</v>
      </c>
      <c r="D58" s="177"/>
    </row>
    <row r="59" spans="1:4" s="70" customFormat="1" ht="12" customHeight="1" thickBot="1">
      <c r="A59" s="290" t="s">
        <v>229</v>
      </c>
      <c r="B59" s="272" t="s">
        <v>227</v>
      </c>
      <c r="C59" s="178">
        <f>+'9.2. sz. mell'!C59</f>
        <v>0</v>
      </c>
      <c r="D59" s="179"/>
    </row>
    <row r="60" spans="1:4" s="70" customFormat="1" ht="12" customHeight="1" thickBot="1">
      <c r="A60" s="27" t="s">
        <v>13</v>
      </c>
      <c r="B60" s="170" t="s">
        <v>230</v>
      </c>
      <c r="C60" s="175">
        <f>SUM(C61:C63)</f>
        <v>0</v>
      </c>
      <c r="D60" s="175">
        <f>SUM(D61:D63)</f>
        <v>0</v>
      </c>
    </row>
    <row r="61" spans="1:4" s="70" customFormat="1" ht="12" customHeight="1">
      <c r="A61" s="288" t="s">
        <v>123</v>
      </c>
      <c r="B61" s="270" t="s">
        <v>232</v>
      </c>
      <c r="C61" s="178">
        <f>+'9.2. sz. mell'!C61</f>
        <v>0</v>
      </c>
      <c r="D61" s="180"/>
    </row>
    <row r="62" spans="1:4" s="70" customFormat="1" ht="12" customHeight="1">
      <c r="A62" s="289" t="s">
        <v>124</v>
      </c>
      <c r="B62" s="271" t="s">
        <v>337</v>
      </c>
      <c r="C62" s="178">
        <f>+'9.2. sz. mell'!C62</f>
        <v>0</v>
      </c>
      <c r="D62" s="180"/>
    </row>
    <row r="63" spans="1:4" s="70" customFormat="1" ht="12" customHeight="1">
      <c r="A63" s="289" t="s">
        <v>152</v>
      </c>
      <c r="B63" s="271" t="s">
        <v>233</v>
      </c>
      <c r="C63" s="178">
        <f>+'9.2. sz. mell'!C63</f>
        <v>0</v>
      </c>
      <c r="D63" s="180"/>
    </row>
    <row r="64" spans="1:4" s="70" customFormat="1" ht="12" customHeight="1" thickBot="1">
      <c r="A64" s="290" t="s">
        <v>231</v>
      </c>
      <c r="B64" s="272" t="s">
        <v>234</v>
      </c>
      <c r="C64" s="178">
        <f>+'9.2. sz. mell'!C64</f>
        <v>0</v>
      </c>
      <c r="D64" s="180"/>
    </row>
    <row r="65" spans="1:4" s="70" customFormat="1" ht="12" customHeight="1" thickBot="1">
      <c r="A65" s="27" t="s">
        <v>14</v>
      </c>
      <c r="B65" s="19" t="s">
        <v>235</v>
      </c>
      <c r="C65" s="181">
        <f>+C8+C15+C22+C29+C37+C49+C55+C60</f>
        <v>5290543</v>
      </c>
      <c r="D65" s="181">
        <f>+D8+D15+D22+D29+D37+D49+D55+D60</f>
        <v>6098511</v>
      </c>
    </row>
    <row r="66" spans="1:4" s="70" customFormat="1" ht="12" customHeight="1" thickBot="1">
      <c r="A66" s="291" t="s">
        <v>326</v>
      </c>
      <c r="B66" s="170" t="s">
        <v>237</v>
      </c>
      <c r="C66" s="175">
        <f>SUM(C67:C69)</f>
        <v>0</v>
      </c>
      <c r="D66" s="175">
        <f>SUM(D67:D69)</f>
        <v>0</v>
      </c>
    </row>
    <row r="67" spans="1:4" s="70" customFormat="1" ht="12" customHeight="1">
      <c r="A67" s="288" t="s">
        <v>268</v>
      </c>
      <c r="B67" s="270" t="s">
        <v>238</v>
      </c>
      <c r="C67" s="178">
        <f>+'9.2. sz. mell'!C67</f>
        <v>0</v>
      </c>
      <c r="D67" s="180"/>
    </row>
    <row r="68" spans="1:4" s="70" customFormat="1" ht="12" customHeight="1">
      <c r="A68" s="289" t="s">
        <v>277</v>
      </c>
      <c r="B68" s="271" t="s">
        <v>239</v>
      </c>
      <c r="C68" s="178">
        <f>+'9.2. sz. mell'!C68</f>
        <v>0</v>
      </c>
      <c r="D68" s="180"/>
    </row>
    <row r="69" spans="1:4" s="70" customFormat="1" ht="12" customHeight="1" thickBot="1">
      <c r="A69" s="290" t="s">
        <v>278</v>
      </c>
      <c r="B69" s="273" t="s">
        <v>240</v>
      </c>
      <c r="C69" s="178">
        <f>+'9.2. sz. mell'!C69</f>
        <v>0</v>
      </c>
      <c r="D69" s="180"/>
    </row>
    <row r="70" spans="1:4" s="70" customFormat="1" ht="12" customHeight="1" thickBot="1">
      <c r="A70" s="291" t="s">
        <v>241</v>
      </c>
      <c r="B70" s="170" t="s">
        <v>242</v>
      </c>
      <c r="C70" s="175">
        <f>SUM(C71:C74)</f>
        <v>0</v>
      </c>
      <c r="D70" s="175">
        <f>SUM(D71:D74)</f>
        <v>0</v>
      </c>
    </row>
    <row r="71" spans="1:4" s="70" customFormat="1" ht="12" customHeight="1">
      <c r="A71" s="288" t="s">
        <v>100</v>
      </c>
      <c r="B71" s="270" t="s">
        <v>243</v>
      </c>
      <c r="C71" s="178">
        <f>+'9.2. sz. mell'!C71</f>
        <v>0</v>
      </c>
      <c r="D71" s="180"/>
    </row>
    <row r="72" spans="1:4" s="70" customFormat="1" ht="12" customHeight="1">
      <c r="A72" s="289" t="s">
        <v>101</v>
      </c>
      <c r="B72" s="271" t="s">
        <v>244</v>
      </c>
      <c r="C72" s="178">
        <f>+'9.2. sz. mell'!C72</f>
        <v>0</v>
      </c>
      <c r="D72" s="180"/>
    </row>
    <row r="73" spans="1:4" s="70" customFormat="1" ht="12" customHeight="1">
      <c r="A73" s="289" t="s">
        <v>269</v>
      </c>
      <c r="B73" s="271" t="s">
        <v>245</v>
      </c>
      <c r="C73" s="178">
        <f>+'9.2. sz. mell'!C73</f>
        <v>0</v>
      </c>
      <c r="D73" s="180"/>
    </row>
    <row r="74" spans="1:4" s="70" customFormat="1" ht="12" customHeight="1" thickBot="1">
      <c r="A74" s="290" t="s">
        <v>270</v>
      </c>
      <c r="B74" s="272" t="s">
        <v>246</v>
      </c>
      <c r="C74" s="178">
        <f>+'9.2. sz. mell'!C74</f>
        <v>0</v>
      </c>
      <c r="D74" s="180"/>
    </row>
    <row r="75" spans="1:4" s="70" customFormat="1" ht="12" customHeight="1" thickBot="1">
      <c r="A75" s="291" t="s">
        <v>247</v>
      </c>
      <c r="B75" s="170" t="s">
        <v>248</v>
      </c>
      <c r="C75" s="178">
        <f>+C76</f>
        <v>320000</v>
      </c>
      <c r="D75" s="175">
        <f>SUM(D76:D77)</f>
        <v>28241</v>
      </c>
    </row>
    <row r="76" spans="1:4" s="70" customFormat="1" ht="12" customHeight="1">
      <c r="A76" s="288" t="s">
        <v>271</v>
      </c>
      <c r="B76" s="270" t="s">
        <v>249</v>
      </c>
      <c r="C76" s="178">
        <f>+'9.2. sz. mell'!C76</f>
        <v>320000</v>
      </c>
      <c r="D76" s="180">
        <v>28241</v>
      </c>
    </row>
    <row r="77" spans="1:4" s="70" customFormat="1" ht="12" customHeight="1" thickBot="1">
      <c r="A77" s="290" t="s">
        <v>272</v>
      </c>
      <c r="B77" s="272" t="s">
        <v>250</v>
      </c>
      <c r="C77" s="178">
        <f>+'9.2. sz. mell'!C77</f>
        <v>0</v>
      </c>
      <c r="D77" s="180"/>
    </row>
    <row r="78" spans="1:4" s="69" customFormat="1" ht="12" customHeight="1" thickBot="1">
      <c r="A78" s="291" t="s">
        <v>251</v>
      </c>
      <c r="B78" s="170" t="s">
        <v>252</v>
      </c>
      <c r="C78" s="175">
        <f>SUM(C79:C82)</f>
        <v>14691760</v>
      </c>
      <c r="D78" s="175">
        <f>SUM(D79:D82)</f>
        <v>14384655</v>
      </c>
    </row>
    <row r="79" spans="1:4" s="70" customFormat="1" ht="12" customHeight="1">
      <c r="A79" s="288" t="s">
        <v>273</v>
      </c>
      <c r="B79" s="270" t="s">
        <v>253</v>
      </c>
      <c r="C79" s="178">
        <f>+'9.2. sz. mell'!C79</f>
        <v>0</v>
      </c>
      <c r="D79" s="180"/>
    </row>
    <row r="80" spans="1:4" s="70" customFormat="1" ht="12" customHeight="1">
      <c r="A80" s="289" t="s">
        <v>274</v>
      </c>
      <c r="B80" s="271" t="s">
        <v>254</v>
      </c>
      <c r="C80" s="178">
        <f>+'9.2. sz. mell'!C80</f>
        <v>0</v>
      </c>
      <c r="D80" s="180"/>
    </row>
    <row r="81" spans="1:4" s="70" customFormat="1" ht="12" customHeight="1">
      <c r="A81" s="290" t="s">
        <v>275</v>
      </c>
      <c r="B81" s="272" t="s">
        <v>255</v>
      </c>
      <c r="C81" s="178">
        <f>+'9.2. sz. mell'!C81</f>
        <v>0</v>
      </c>
      <c r="D81" s="180"/>
    </row>
    <row r="82" spans="1:4" ht="13.5" thickBot="1">
      <c r="A82" s="298" t="s">
        <v>444</v>
      </c>
      <c r="B82" s="331" t="s">
        <v>431</v>
      </c>
      <c r="C82" s="178">
        <f>+'9.2. sz. mell'!C82</f>
        <v>14691760</v>
      </c>
      <c r="D82" s="329">
        <v>14384655</v>
      </c>
    </row>
    <row r="83" spans="1:4" s="70" customFormat="1" ht="12" customHeight="1" thickBot="1">
      <c r="A83" s="295" t="s">
        <v>256</v>
      </c>
      <c r="B83" s="330" t="s">
        <v>276</v>
      </c>
      <c r="C83" s="320">
        <f>SUM(C84:C87)</f>
        <v>0</v>
      </c>
      <c r="D83" s="175">
        <f>SUM(D84:D87)</f>
        <v>0</v>
      </c>
    </row>
    <row r="84" spans="1:4" s="70" customFormat="1" ht="12" customHeight="1">
      <c r="A84" s="292" t="s">
        <v>257</v>
      </c>
      <c r="B84" s="270" t="s">
        <v>258</v>
      </c>
      <c r="C84" s="178">
        <f>+'9.2. sz. mell'!C84</f>
        <v>0</v>
      </c>
      <c r="D84" s="180"/>
    </row>
    <row r="85" spans="1:4" s="70" customFormat="1" ht="12" customHeight="1">
      <c r="A85" s="293" t="s">
        <v>259</v>
      </c>
      <c r="B85" s="271" t="s">
        <v>260</v>
      </c>
      <c r="C85" s="178">
        <f>+'9.2. sz. mell'!C85</f>
        <v>0</v>
      </c>
      <c r="D85" s="180"/>
    </row>
    <row r="86" spans="1:4" s="70" customFormat="1" ht="12" customHeight="1">
      <c r="A86" s="293" t="s">
        <v>261</v>
      </c>
      <c r="B86" s="271" t="s">
        <v>262</v>
      </c>
      <c r="C86" s="178">
        <f>+'9.2. sz. mell'!C86</f>
        <v>0</v>
      </c>
      <c r="D86" s="180"/>
    </row>
    <row r="87" spans="1:4" s="69" customFormat="1" ht="12" customHeight="1" thickBot="1">
      <c r="A87" s="294" t="s">
        <v>263</v>
      </c>
      <c r="B87" s="272" t="s">
        <v>264</v>
      </c>
      <c r="C87" s="178">
        <f>+'9.2. sz. mell'!C87</f>
        <v>0</v>
      </c>
      <c r="D87" s="180"/>
    </row>
    <row r="88" spans="1:4" s="69" customFormat="1" ht="12" customHeight="1" thickBot="1">
      <c r="A88" s="291" t="s">
        <v>265</v>
      </c>
      <c r="B88" s="170" t="s">
        <v>386</v>
      </c>
      <c r="C88" s="301"/>
      <c r="D88" s="301"/>
    </row>
    <row r="89" spans="1:4" s="69" customFormat="1" ht="12" customHeight="1" thickBot="1">
      <c r="A89" s="291" t="s">
        <v>418</v>
      </c>
      <c r="B89" s="170" t="s">
        <v>266</v>
      </c>
      <c r="C89" s="301"/>
      <c r="D89" s="301"/>
    </row>
    <row r="90" spans="1:4" s="69" customFormat="1" ht="12" customHeight="1" thickBot="1">
      <c r="A90" s="291" t="s">
        <v>419</v>
      </c>
      <c r="B90" s="277" t="s">
        <v>389</v>
      </c>
      <c r="C90" s="181">
        <f>+C66+C70+C75+C78+C83+C89+C88</f>
        <v>15011760</v>
      </c>
      <c r="D90" s="181">
        <f>+D66+D70+D75+D78+D83+D89+D88</f>
        <v>14412896</v>
      </c>
    </row>
    <row r="91" spans="1:4" s="69" customFormat="1" ht="12" customHeight="1" thickBot="1">
      <c r="A91" s="295" t="s">
        <v>420</v>
      </c>
      <c r="B91" s="278" t="s">
        <v>421</v>
      </c>
      <c r="C91" s="181">
        <f>+C65+C90</f>
        <v>20302303</v>
      </c>
      <c r="D91" s="181">
        <f>+D65+D90</f>
        <v>20511407</v>
      </c>
    </row>
    <row r="92" spans="1:4" s="70" customFormat="1" ht="15" customHeight="1" thickBot="1">
      <c r="A92" s="160"/>
      <c r="B92" s="161"/>
      <c r="C92" s="241"/>
      <c r="D92" s="241"/>
    </row>
    <row r="93" spans="1:4" s="56" customFormat="1" ht="16.5" customHeight="1" thickBot="1">
      <c r="A93" s="162"/>
      <c r="B93" s="163" t="s">
        <v>43</v>
      </c>
      <c r="C93" s="242"/>
      <c r="D93" s="242"/>
    </row>
    <row r="94" spans="1:4" s="71" customFormat="1" ht="12" customHeight="1" thickBot="1">
      <c r="A94" s="262" t="s">
        <v>6</v>
      </c>
      <c r="B94" s="26" t="s">
        <v>425</v>
      </c>
      <c r="C94" s="174">
        <f>+C95+C96+C97+C98+C99+C112</f>
        <v>20302303</v>
      </c>
      <c r="D94" s="174">
        <f>+D95+D96+D97+D98+D99+D112</f>
        <v>20423557</v>
      </c>
    </row>
    <row r="95" spans="1:4" ht="12" customHeight="1">
      <c r="A95" s="296" t="s">
        <v>64</v>
      </c>
      <c r="B95" s="8" t="s">
        <v>36</v>
      </c>
      <c r="C95" s="178">
        <f>+'9.2. sz. mell'!C95</f>
        <v>9579408</v>
      </c>
      <c r="D95" s="176">
        <v>9593208</v>
      </c>
    </row>
    <row r="96" spans="1:4" ht="12" customHeight="1">
      <c r="A96" s="289" t="s">
        <v>65</v>
      </c>
      <c r="B96" s="6" t="s">
        <v>125</v>
      </c>
      <c r="C96" s="178">
        <f>+'9.2. sz. mell'!C96</f>
        <v>1654905</v>
      </c>
      <c r="D96" s="177">
        <v>1578060</v>
      </c>
    </row>
    <row r="97" spans="1:4" ht="12" customHeight="1">
      <c r="A97" s="289" t="s">
        <v>66</v>
      </c>
      <c r="B97" s="6" t="s">
        <v>91</v>
      </c>
      <c r="C97" s="178">
        <f>+'9.2. sz. mell'!C97</f>
        <v>9067990</v>
      </c>
      <c r="D97" s="179">
        <v>9252289</v>
      </c>
    </row>
    <row r="98" spans="1:4" ht="12" customHeight="1">
      <c r="A98" s="289" t="s">
        <v>67</v>
      </c>
      <c r="B98" s="9" t="s">
        <v>126</v>
      </c>
      <c r="C98" s="178">
        <f>+'9.2. sz. mell'!C98</f>
        <v>0</v>
      </c>
      <c r="D98" s="179"/>
    </row>
    <row r="99" spans="1:4" ht="12" customHeight="1">
      <c r="A99" s="289" t="s">
        <v>75</v>
      </c>
      <c r="B99" s="17" t="s">
        <v>127</v>
      </c>
      <c r="C99" s="178">
        <f>+'9.2. sz. mell'!C99</f>
        <v>0</v>
      </c>
      <c r="D99" s="179"/>
    </row>
    <row r="100" spans="1:4" ht="12" customHeight="1">
      <c r="A100" s="289" t="s">
        <v>68</v>
      </c>
      <c r="B100" s="6" t="s">
        <v>422</v>
      </c>
      <c r="C100" s="178">
        <f>+'9.2. sz. mell'!C100</f>
        <v>0</v>
      </c>
      <c r="D100" s="179"/>
    </row>
    <row r="101" spans="1:4" ht="12" customHeight="1">
      <c r="A101" s="289" t="s">
        <v>69</v>
      </c>
      <c r="B101" s="88" t="s">
        <v>352</v>
      </c>
      <c r="C101" s="178">
        <f>+'9.2. sz. mell'!C101</f>
        <v>0</v>
      </c>
      <c r="D101" s="179"/>
    </row>
    <row r="102" spans="1:4" ht="12" customHeight="1">
      <c r="A102" s="289" t="s">
        <v>76</v>
      </c>
      <c r="B102" s="88" t="s">
        <v>351</v>
      </c>
      <c r="C102" s="178">
        <f>+'9.2. sz. mell'!C102</f>
        <v>0</v>
      </c>
      <c r="D102" s="179"/>
    </row>
    <row r="103" spans="1:4" ht="12" customHeight="1">
      <c r="A103" s="289" t="s">
        <v>77</v>
      </c>
      <c r="B103" s="88" t="s">
        <v>282</v>
      </c>
      <c r="C103" s="178">
        <f>+'9.2. sz. mell'!C103</f>
        <v>0</v>
      </c>
      <c r="D103" s="179"/>
    </row>
    <row r="104" spans="1:4" ht="12" customHeight="1">
      <c r="A104" s="289" t="s">
        <v>78</v>
      </c>
      <c r="B104" s="89" t="s">
        <v>283</v>
      </c>
      <c r="C104" s="178">
        <f>+'9.2. sz. mell'!C104</f>
        <v>0</v>
      </c>
      <c r="D104" s="179"/>
    </row>
    <row r="105" spans="1:4" ht="12" customHeight="1">
      <c r="A105" s="289" t="s">
        <v>79</v>
      </c>
      <c r="B105" s="89" t="s">
        <v>284</v>
      </c>
      <c r="C105" s="178">
        <f>+'9.2. sz. mell'!C105</f>
        <v>0</v>
      </c>
      <c r="D105" s="179"/>
    </row>
    <row r="106" spans="1:4" ht="12" customHeight="1">
      <c r="A106" s="289" t="s">
        <v>81</v>
      </c>
      <c r="B106" s="88" t="s">
        <v>285</v>
      </c>
      <c r="C106" s="178">
        <f>+'9.2. sz. mell'!C106</f>
        <v>0</v>
      </c>
      <c r="D106" s="179"/>
    </row>
    <row r="107" spans="1:4" ht="12" customHeight="1">
      <c r="A107" s="289" t="s">
        <v>128</v>
      </c>
      <c r="B107" s="88" t="s">
        <v>286</v>
      </c>
      <c r="C107" s="178">
        <f>+'9.2. sz. mell'!C107</f>
        <v>0</v>
      </c>
      <c r="D107" s="179"/>
    </row>
    <row r="108" spans="1:4" ht="12" customHeight="1">
      <c r="A108" s="289" t="s">
        <v>280</v>
      </c>
      <c r="B108" s="89" t="s">
        <v>287</v>
      </c>
      <c r="C108" s="178">
        <f>+'9.2. sz. mell'!C108</f>
        <v>0</v>
      </c>
      <c r="D108" s="179"/>
    </row>
    <row r="109" spans="1:4" ht="12" customHeight="1">
      <c r="A109" s="297" t="s">
        <v>281</v>
      </c>
      <c r="B109" s="90" t="s">
        <v>288</v>
      </c>
      <c r="C109" s="178">
        <f>+'9.2. sz. mell'!C109</f>
        <v>0</v>
      </c>
      <c r="D109" s="179"/>
    </row>
    <row r="110" spans="1:4" ht="12" customHeight="1">
      <c r="A110" s="289" t="s">
        <v>349</v>
      </c>
      <c r="B110" s="90" t="s">
        <v>289</v>
      </c>
      <c r="C110" s="178">
        <f>+'9.2. sz. mell'!C110</f>
        <v>0</v>
      </c>
      <c r="D110" s="179"/>
    </row>
    <row r="111" spans="1:4" ht="12" customHeight="1">
      <c r="A111" s="289" t="s">
        <v>350</v>
      </c>
      <c r="B111" s="89" t="s">
        <v>290</v>
      </c>
      <c r="C111" s="178">
        <f>+'9.2. sz. mell'!C111</f>
        <v>0</v>
      </c>
      <c r="D111" s="179"/>
    </row>
    <row r="112" spans="1:4" ht="12" customHeight="1">
      <c r="A112" s="289" t="s">
        <v>354</v>
      </c>
      <c r="B112" s="9" t="s">
        <v>37</v>
      </c>
      <c r="C112" s="178">
        <f>+'9.2. sz. mell'!C112</f>
        <v>0</v>
      </c>
      <c r="D112" s="177"/>
    </row>
    <row r="113" spans="1:4" ht="12" customHeight="1">
      <c r="A113" s="290" t="s">
        <v>355</v>
      </c>
      <c r="B113" s="6" t="s">
        <v>423</v>
      </c>
      <c r="C113" s="178">
        <f>+'9.2. sz. mell'!C113</f>
        <v>0</v>
      </c>
      <c r="D113" s="177"/>
    </row>
    <row r="114" spans="1:4" ht="12" customHeight="1" thickBot="1">
      <c r="A114" s="298" t="s">
        <v>356</v>
      </c>
      <c r="B114" s="91" t="s">
        <v>424</v>
      </c>
      <c r="C114" s="178">
        <f>+'9.2. sz. mell'!C114</f>
        <v>0</v>
      </c>
      <c r="D114" s="183"/>
    </row>
    <row r="115" spans="1:4" ht="12" customHeight="1" thickBot="1">
      <c r="A115" s="27" t="s">
        <v>7</v>
      </c>
      <c r="B115" s="25" t="s">
        <v>291</v>
      </c>
      <c r="C115" s="175">
        <f>+C116+C118+C120</f>
        <v>0</v>
      </c>
      <c r="D115" s="175">
        <f>+D116+D118+D120</f>
        <v>87850</v>
      </c>
    </row>
    <row r="116" spans="1:4" ht="12" customHeight="1">
      <c r="A116" s="288" t="s">
        <v>70</v>
      </c>
      <c r="B116" s="6" t="s">
        <v>151</v>
      </c>
      <c r="C116" s="178"/>
      <c r="D116" s="178">
        <v>87850</v>
      </c>
    </row>
    <row r="117" spans="1:4" ht="12" customHeight="1">
      <c r="A117" s="288" t="s">
        <v>71</v>
      </c>
      <c r="B117" s="10" t="s">
        <v>295</v>
      </c>
      <c r="C117" s="178"/>
      <c r="D117" s="178"/>
    </row>
    <row r="118" spans="1:4" ht="12" customHeight="1">
      <c r="A118" s="288" t="s">
        <v>72</v>
      </c>
      <c r="B118" s="10" t="s">
        <v>129</v>
      </c>
      <c r="C118" s="177"/>
      <c r="D118" s="177"/>
    </row>
    <row r="119" spans="1:4" ht="12" customHeight="1">
      <c r="A119" s="288" t="s">
        <v>73</v>
      </c>
      <c r="B119" s="10" t="s">
        <v>296</v>
      </c>
      <c r="C119" s="177"/>
      <c r="D119" s="177"/>
    </row>
    <row r="120" spans="1:4" ht="12" customHeight="1">
      <c r="A120" s="288" t="s">
        <v>74</v>
      </c>
      <c r="B120" s="172" t="s">
        <v>153</v>
      </c>
      <c r="C120" s="168"/>
      <c r="D120" s="168"/>
    </row>
    <row r="121" spans="1:4" ht="12" customHeight="1">
      <c r="A121" s="288" t="s">
        <v>80</v>
      </c>
      <c r="B121" s="171" t="s">
        <v>338</v>
      </c>
      <c r="C121" s="168"/>
      <c r="D121" s="168"/>
    </row>
    <row r="122" spans="1:4" ht="12" customHeight="1">
      <c r="A122" s="288" t="s">
        <v>82</v>
      </c>
      <c r="B122" s="266" t="s">
        <v>301</v>
      </c>
      <c r="C122" s="168"/>
      <c r="D122" s="168"/>
    </row>
    <row r="123" spans="1:4" ht="12" customHeight="1">
      <c r="A123" s="288" t="s">
        <v>130</v>
      </c>
      <c r="B123" s="89" t="s">
        <v>284</v>
      </c>
      <c r="C123" s="168"/>
      <c r="D123" s="168"/>
    </row>
    <row r="124" spans="1:4" ht="12" customHeight="1">
      <c r="A124" s="288" t="s">
        <v>131</v>
      </c>
      <c r="B124" s="89" t="s">
        <v>300</v>
      </c>
      <c r="C124" s="168"/>
      <c r="D124" s="168"/>
    </row>
    <row r="125" spans="1:4" ht="12" customHeight="1">
      <c r="A125" s="288" t="s">
        <v>132</v>
      </c>
      <c r="B125" s="89" t="s">
        <v>299</v>
      </c>
      <c r="C125" s="168"/>
      <c r="D125" s="168"/>
    </row>
    <row r="126" spans="1:4" ht="12" customHeight="1">
      <c r="A126" s="288" t="s">
        <v>292</v>
      </c>
      <c r="B126" s="89" t="s">
        <v>287</v>
      </c>
      <c r="C126" s="168"/>
      <c r="D126" s="168"/>
    </row>
    <row r="127" spans="1:4" ht="12" customHeight="1">
      <c r="A127" s="288" t="s">
        <v>293</v>
      </c>
      <c r="B127" s="89" t="s">
        <v>298</v>
      </c>
      <c r="C127" s="168"/>
      <c r="D127" s="168"/>
    </row>
    <row r="128" spans="1:4" ht="12" customHeight="1" thickBot="1">
      <c r="A128" s="297" t="s">
        <v>294</v>
      </c>
      <c r="B128" s="89" t="s">
        <v>297</v>
      </c>
      <c r="C128" s="169"/>
      <c r="D128" s="169"/>
    </row>
    <row r="129" spans="1:4" ht="12" customHeight="1" thickBot="1">
      <c r="A129" s="27" t="s">
        <v>8</v>
      </c>
      <c r="B129" s="76" t="s">
        <v>359</v>
      </c>
      <c r="C129" s="175">
        <f>+C94+C115</f>
        <v>20302303</v>
      </c>
      <c r="D129" s="175">
        <f>+D94+D115</f>
        <v>20511407</v>
      </c>
    </row>
    <row r="130" spans="1:4" ht="12" customHeight="1" thickBot="1">
      <c r="A130" s="27" t="s">
        <v>9</v>
      </c>
      <c r="B130" s="76" t="s">
        <v>360</v>
      </c>
      <c r="C130" s="175">
        <f>+C131+C132+C133</f>
        <v>0</v>
      </c>
      <c r="D130" s="175">
        <f>+D131+D132+D133</f>
        <v>0</v>
      </c>
    </row>
    <row r="131" spans="1:4" s="71" customFormat="1" ht="12" customHeight="1">
      <c r="A131" s="288" t="s">
        <v>192</v>
      </c>
      <c r="B131" s="7" t="s">
        <v>428</v>
      </c>
      <c r="C131" s="168"/>
      <c r="D131" s="168"/>
    </row>
    <row r="132" spans="1:4" ht="12" customHeight="1">
      <c r="A132" s="288" t="s">
        <v>195</v>
      </c>
      <c r="B132" s="7" t="s">
        <v>368</v>
      </c>
      <c r="C132" s="168"/>
      <c r="D132" s="168"/>
    </row>
    <row r="133" spans="1:4" ht="12" customHeight="1" thickBot="1">
      <c r="A133" s="297" t="s">
        <v>196</v>
      </c>
      <c r="B133" s="5" t="s">
        <v>427</v>
      </c>
      <c r="C133" s="168"/>
      <c r="D133" s="168"/>
    </row>
    <row r="134" spans="1:4" ht="12" customHeight="1" thickBot="1">
      <c r="A134" s="27" t="s">
        <v>10</v>
      </c>
      <c r="B134" s="76" t="s">
        <v>361</v>
      </c>
      <c r="C134" s="175">
        <f>+C135+C136+C137+C138+C139+C140</f>
        <v>0</v>
      </c>
      <c r="D134" s="175">
        <f>+D135+D136+D137+D138+D139+D140</f>
        <v>0</v>
      </c>
    </row>
    <row r="135" spans="1:4" ht="12" customHeight="1">
      <c r="A135" s="288" t="s">
        <v>57</v>
      </c>
      <c r="B135" s="7" t="s">
        <v>370</v>
      </c>
      <c r="C135" s="168"/>
      <c r="D135" s="168"/>
    </row>
    <row r="136" spans="1:4" ht="12" customHeight="1">
      <c r="A136" s="288" t="s">
        <v>58</v>
      </c>
      <c r="B136" s="7" t="s">
        <v>362</v>
      </c>
      <c r="C136" s="168"/>
      <c r="D136" s="168"/>
    </row>
    <row r="137" spans="1:4" ht="12" customHeight="1">
      <c r="A137" s="288" t="s">
        <v>59</v>
      </c>
      <c r="B137" s="7" t="s">
        <v>363</v>
      </c>
      <c r="C137" s="168"/>
      <c r="D137" s="168"/>
    </row>
    <row r="138" spans="1:4" ht="12" customHeight="1">
      <c r="A138" s="288" t="s">
        <v>117</v>
      </c>
      <c r="B138" s="7" t="s">
        <v>426</v>
      </c>
      <c r="C138" s="168"/>
      <c r="D138" s="168"/>
    </row>
    <row r="139" spans="1:4" ht="12" customHeight="1">
      <c r="A139" s="288" t="s">
        <v>118</v>
      </c>
      <c r="B139" s="7" t="s">
        <v>365</v>
      </c>
      <c r="C139" s="168"/>
      <c r="D139" s="168"/>
    </row>
    <row r="140" spans="1:4" s="71" customFormat="1" ht="12" customHeight="1" thickBot="1">
      <c r="A140" s="297" t="s">
        <v>119</v>
      </c>
      <c r="B140" s="5" t="s">
        <v>366</v>
      </c>
      <c r="C140" s="168"/>
      <c r="D140" s="168"/>
    </row>
    <row r="141" spans="1:11" ht="12" customHeight="1" thickBot="1">
      <c r="A141" s="27" t="s">
        <v>11</v>
      </c>
      <c r="B141" s="76" t="s">
        <v>432</v>
      </c>
      <c r="C141" s="181">
        <f>+C142+C143+C145+C146+C144</f>
        <v>0</v>
      </c>
      <c r="D141" s="181">
        <f>+D142+D143+D145+D146+D144</f>
        <v>0</v>
      </c>
      <c r="K141" s="167"/>
    </row>
    <row r="142" spans="1:4" ht="12.75">
      <c r="A142" s="288" t="s">
        <v>60</v>
      </c>
      <c r="B142" s="7" t="s">
        <v>302</v>
      </c>
      <c r="C142" s="168"/>
      <c r="D142" s="168"/>
    </row>
    <row r="143" spans="1:4" ht="12" customHeight="1">
      <c r="A143" s="288" t="s">
        <v>61</v>
      </c>
      <c r="B143" s="7" t="s">
        <v>303</v>
      </c>
      <c r="C143" s="168"/>
      <c r="D143" s="168"/>
    </row>
    <row r="144" spans="1:4" s="71" customFormat="1" ht="12" customHeight="1">
      <c r="A144" s="288" t="s">
        <v>216</v>
      </c>
      <c r="B144" s="7" t="s">
        <v>431</v>
      </c>
      <c r="C144" s="168"/>
      <c r="D144" s="168"/>
    </row>
    <row r="145" spans="1:4" s="71" customFormat="1" ht="12" customHeight="1">
      <c r="A145" s="288" t="s">
        <v>217</v>
      </c>
      <c r="B145" s="7" t="s">
        <v>375</v>
      </c>
      <c r="C145" s="168"/>
      <c r="D145" s="168"/>
    </row>
    <row r="146" spans="1:4" s="71" customFormat="1" ht="12" customHeight="1" thickBot="1">
      <c r="A146" s="297" t="s">
        <v>218</v>
      </c>
      <c r="B146" s="5" t="s">
        <v>322</v>
      </c>
      <c r="C146" s="168"/>
      <c r="D146" s="168"/>
    </row>
    <row r="147" spans="1:4" s="71" customFormat="1" ht="12" customHeight="1" thickBot="1">
      <c r="A147" s="27" t="s">
        <v>12</v>
      </c>
      <c r="B147" s="76" t="s">
        <v>376</v>
      </c>
      <c r="C147" s="184">
        <f>+C148+C149+C150+C151+C152</f>
        <v>0</v>
      </c>
      <c r="D147" s="184">
        <f>+D148+D149+D150+D151+D152</f>
        <v>0</v>
      </c>
    </row>
    <row r="148" spans="1:4" s="71" customFormat="1" ht="12" customHeight="1">
      <c r="A148" s="288" t="s">
        <v>62</v>
      </c>
      <c r="B148" s="7" t="s">
        <v>371</v>
      </c>
      <c r="C148" s="168"/>
      <c r="D148" s="168"/>
    </row>
    <row r="149" spans="1:4" s="71" customFormat="1" ht="12" customHeight="1">
      <c r="A149" s="288" t="s">
        <v>63</v>
      </c>
      <c r="B149" s="7" t="s">
        <v>378</v>
      </c>
      <c r="C149" s="168"/>
      <c r="D149" s="168"/>
    </row>
    <row r="150" spans="1:4" s="71" customFormat="1" ht="12" customHeight="1">
      <c r="A150" s="288" t="s">
        <v>228</v>
      </c>
      <c r="B150" s="7" t="s">
        <v>373</v>
      </c>
      <c r="C150" s="168"/>
      <c r="D150" s="168"/>
    </row>
    <row r="151" spans="1:4" ht="12.75" customHeight="1">
      <c r="A151" s="288" t="s">
        <v>229</v>
      </c>
      <c r="B151" s="7" t="s">
        <v>429</v>
      </c>
      <c r="C151" s="168"/>
      <c r="D151" s="168"/>
    </row>
    <row r="152" spans="1:4" ht="12.75" customHeight="1" thickBot="1">
      <c r="A152" s="297" t="s">
        <v>377</v>
      </c>
      <c r="B152" s="5" t="s">
        <v>380</v>
      </c>
      <c r="C152" s="169"/>
      <c r="D152" s="169"/>
    </row>
    <row r="153" spans="1:4" ht="12.75" customHeight="1" thickBot="1">
      <c r="A153" s="326" t="s">
        <v>13</v>
      </c>
      <c r="B153" s="76" t="s">
        <v>381</v>
      </c>
      <c r="C153" s="184"/>
      <c r="D153" s="184"/>
    </row>
    <row r="154" spans="1:4" ht="12" customHeight="1" thickBot="1">
      <c r="A154" s="326" t="s">
        <v>14</v>
      </c>
      <c r="B154" s="76" t="s">
        <v>382</v>
      </c>
      <c r="C154" s="184"/>
      <c r="D154" s="184"/>
    </row>
    <row r="155" spans="1:4" ht="15" customHeight="1" thickBot="1">
      <c r="A155" s="27" t="s">
        <v>15</v>
      </c>
      <c r="B155" s="76" t="s">
        <v>384</v>
      </c>
      <c r="C155" s="280">
        <f>+C130+C134+C141+C147+C153+C154</f>
        <v>0</v>
      </c>
      <c r="D155" s="280">
        <f>+D130+D134+D141+D147+D153+D154</f>
        <v>0</v>
      </c>
    </row>
    <row r="156" spans="1:4" ht="13.5" thickBot="1">
      <c r="A156" s="299" t="s">
        <v>16</v>
      </c>
      <c r="B156" s="243" t="s">
        <v>383</v>
      </c>
      <c r="C156" s="280">
        <f>+C129+C155</f>
        <v>20302303</v>
      </c>
      <c r="D156" s="280">
        <f>+D129+D155</f>
        <v>20511407</v>
      </c>
    </row>
    <row r="157" spans="1:4" ht="15" customHeight="1" thickBot="1">
      <c r="A157" s="249"/>
      <c r="B157" s="250"/>
      <c r="C157" s="251"/>
      <c r="D157" s="251"/>
    </row>
    <row r="158" spans="1:4" ht="14.25" customHeight="1" thickBot="1">
      <c r="A158" s="164" t="s">
        <v>430</v>
      </c>
      <c r="B158" s="165"/>
      <c r="C158" s="74">
        <v>4</v>
      </c>
      <c r="D158" s="74">
        <v>4</v>
      </c>
    </row>
    <row r="159" spans="1:4" ht="13.5" thickBot="1">
      <c r="A159" s="164" t="s">
        <v>146</v>
      </c>
      <c r="B159" s="165"/>
      <c r="C159" s="74">
        <v>0</v>
      </c>
      <c r="D159" s="7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75" r:id="rId1"/>
  <rowBreaks count="1" manualBreakCount="1">
    <brk id="9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zoomScale="130" zoomScaleNormal="130" zoomScaleSheetLayoutView="85" workbookViewId="0" topLeftCell="A1">
      <selection activeCell="D83" sqref="D83"/>
    </sheetView>
  </sheetViews>
  <sheetFormatPr defaultColWidth="9.00390625" defaultRowHeight="12.75"/>
  <cols>
    <col min="1" max="1" width="19.50390625" style="252" customWidth="1"/>
    <col min="2" max="2" width="72.00390625" style="253" customWidth="1"/>
    <col min="3" max="4" width="25.00390625" style="254" customWidth="1"/>
    <col min="5" max="5" width="9.375" style="2" customWidth="1"/>
    <col min="6" max="6" width="11.50390625" style="2" bestFit="1" customWidth="1"/>
    <col min="7" max="16384" width="9.375" style="2" customWidth="1"/>
  </cols>
  <sheetData>
    <row r="1" spans="1:4" s="1" customFormat="1" ht="16.5" customHeight="1" thickBot="1">
      <c r="A1" s="152"/>
      <c r="B1" s="153"/>
      <c r="C1" s="166"/>
      <c r="D1" s="166" t="s">
        <v>479</v>
      </c>
    </row>
    <row r="2" spans="1:4" s="67" customFormat="1" ht="21" customHeight="1" thickBot="1">
      <c r="A2" s="260" t="s">
        <v>45</v>
      </c>
      <c r="B2" s="335" t="s">
        <v>452</v>
      </c>
      <c r="C2" s="333" t="s">
        <v>473</v>
      </c>
      <c r="D2" s="333" t="s">
        <v>473</v>
      </c>
    </row>
    <row r="3" spans="1:4" s="67" customFormat="1" ht="16.5" thickBot="1">
      <c r="A3" s="154" t="s">
        <v>144</v>
      </c>
      <c r="B3" s="334" t="s">
        <v>330</v>
      </c>
      <c r="C3" s="325" t="s">
        <v>40</v>
      </c>
      <c r="D3" s="325" t="s">
        <v>40</v>
      </c>
    </row>
    <row r="4" spans="1:4" s="68" customFormat="1" ht="15.75" customHeight="1" thickBot="1">
      <c r="A4" s="155"/>
      <c r="B4" s="155"/>
      <c r="C4" s="156"/>
      <c r="D4" s="156" t="s">
        <v>441</v>
      </c>
    </row>
    <row r="5" spans="1:4" ht="13.5" thickBot="1">
      <c r="A5" s="261" t="s">
        <v>145</v>
      </c>
      <c r="B5" s="157" t="s">
        <v>41</v>
      </c>
      <c r="C5" s="238" t="s">
        <v>474</v>
      </c>
      <c r="D5" s="238" t="s">
        <v>475</v>
      </c>
    </row>
    <row r="6" spans="1:4" s="56" customFormat="1" ht="12.75" customHeight="1" thickBot="1">
      <c r="A6" s="134" t="s">
        <v>404</v>
      </c>
      <c r="B6" s="135" t="s">
        <v>405</v>
      </c>
      <c r="C6" s="136" t="s">
        <v>406</v>
      </c>
      <c r="D6" s="136" t="s">
        <v>408</v>
      </c>
    </row>
    <row r="7" spans="1:4" s="56" customFormat="1" ht="15.75" customHeight="1" thickBot="1">
      <c r="A7" s="158"/>
      <c r="B7" s="159" t="s">
        <v>42</v>
      </c>
      <c r="C7" s="239"/>
      <c r="D7" s="239"/>
    </row>
    <row r="8" spans="1:4" s="56" customFormat="1" ht="12" customHeight="1" thickBot="1">
      <c r="A8" s="27" t="s">
        <v>6</v>
      </c>
      <c r="B8" s="19" t="s">
        <v>176</v>
      </c>
      <c r="C8" s="175">
        <f>+C9+C10+C11+C12+C13+C14</f>
        <v>0</v>
      </c>
      <c r="D8" s="175">
        <f>+D9+D10+D11+D12+D13+D14</f>
        <v>0</v>
      </c>
    </row>
    <row r="9" spans="1:4" s="69" customFormat="1" ht="12" customHeight="1">
      <c r="A9" s="288" t="s">
        <v>64</v>
      </c>
      <c r="B9" s="270" t="s">
        <v>177</v>
      </c>
      <c r="C9" s="178"/>
      <c r="D9" s="178"/>
    </row>
    <row r="10" spans="1:4" s="70" customFormat="1" ht="12" customHeight="1">
      <c r="A10" s="289" t="s">
        <v>65</v>
      </c>
      <c r="B10" s="271" t="s">
        <v>178</v>
      </c>
      <c r="C10" s="177"/>
      <c r="D10" s="177"/>
    </row>
    <row r="11" spans="1:4" s="70" customFormat="1" ht="12" customHeight="1">
      <c r="A11" s="289" t="s">
        <v>66</v>
      </c>
      <c r="B11" s="271" t="s">
        <v>179</v>
      </c>
      <c r="C11" s="177"/>
      <c r="D11" s="177"/>
    </row>
    <row r="12" spans="1:4" s="70" customFormat="1" ht="12" customHeight="1">
      <c r="A12" s="289" t="s">
        <v>67</v>
      </c>
      <c r="B12" s="271" t="s">
        <v>180</v>
      </c>
      <c r="C12" s="177"/>
      <c r="D12" s="177"/>
    </row>
    <row r="13" spans="1:4" s="70" customFormat="1" ht="12" customHeight="1">
      <c r="A13" s="289" t="s">
        <v>99</v>
      </c>
      <c r="B13" s="271" t="s">
        <v>416</v>
      </c>
      <c r="C13" s="177"/>
      <c r="D13" s="177"/>
    </row>
    <row r="14" spans="1:4" s="69" customFormat="1" ht="12" customHeight="1" thickBot="1">
      <c r="A14" s="290" t="s">
        <v>68</v>
      </c>
      <c r="B14" s="272" t="s">
        <v>341</v>
      </c>
      <c r="C14" s="177"/>
      <c r="D14" s="177"/>
    </row>
    <row r="15" spans="1:4" s="69" customFormat="1" ht="12" customHeight="1" thickBot="1">
      <c r="A15" s="27" t="s">
        <v>7</v>
      </c>
      <c r="B15" s="170" t="s">
        <v>181</v>
      </c>
      <c r="C15" s="175">
        <f>+C16+C17+C18+C19+C20</f>
        <v>0</v>
      </c>
      <c r="D15" s="175">
        <f>+D16+D17+D18+D19+D20</f>
        <v>0</v>
      </c>
    </row>
    <row r="16" spans="1:4" s="69" customFormat="1" ht="12" customHeight="1">
      <c r="A16" s="288" t="s">
        <v>70</v>
      </c>
      <c r="B16" s="270" t="s">
        <v>182</v>
      </c>
      <c r="C16" s="178"/>
      <c r="D16" s="178"/>
    </row>
    <row r="17" spans="1:4" s="69" customFormat="1" ht="12" customHeight="1">
      <c r="A17" s="289" t="s">
        <v>71</v>
      </c>
      <c r="B17" s="271" t="s">
        <v>183</v>
      </c>
      <c r="C17" s="177"/>
      <c r="D17" s="177"/>
    </row>
    <row r="18" spans="1:4" s="69" customFormat="1" ht="12" customHeight="1">
      <c r="A18" s="289" t="s">
        <v>72</v>
      </c>
      <c r="B18" s="271" t="s">
        <v>332</v>
      </c>
      <c r="C18" s="177"/>
      <c r="D18" s="177"/>
    </row>
    <row r="19" spans="1:4" s="69" customFormat="1" ht="12" customHeight="1">
      <c r="A19" s="289" t="s">
        <v>73</v>
      </c>
      <c r="B19" s="271" t="s">
        <v>333</v>
      </c>
      <c r="C19" s="177"/>
      <c r="D19" s="177"/>
    </row>
    <row r="20" spans="1:4" s="69" customFormat="1" ht="12" customHeight="1">
      <c r="A20" s="289" t="s">
        <v>74</v>
      </c>
      <c r="B20" s="271" t="s">
        <v>184</v>
      </c>
      <c r="C20" s="177"/>
      <c r="D20" s="177"/>
    </row>
    <row r="21" spans="1:4" s="70" customFormat="1" ht="12" customHeight="1" thickBot="1">
      <c r="A21" s="290" t="s">
        <v>80</v>
      </c>
      <c r="B21" s="272" t="s">
        <v>185</v>
      </c>
      <c r="C21" s="179"/>
      <c r="D21" s="179"/>
    </row>
    <row r="22" spans="1:4" s="70" customFormat="1" ht="12" customHeight="1" thickBot="1">
      <c r="A22" s="27" t="s">
        <v>8</v>
      </c>
      <c r="B22" s="19" t="s">
        <v>186</v>
      </c>
      <c r="C22" s="175">
        <f>+C23+C24+C25+C26+C27</f>
        <v>0</v>
      </c>
      <c r="D22" s="175">
        <f>+D23+D24+D25+D26+D27</f>
        <v>0</v>
      </c>
    </row>
    <row r="23" spans="1:4" s="70" customFormat="1" ht="12" customHeight="1">
      <c r="A23" s="288" t="s">
        <v>53</v>
      </c>
      <c r="B23" s="270" t="s">
        <v>187</v>
      </c>
      <c r="C23" s="178"/>
      <c r="D23" s="178"/>
    </row>
    <row r="24" spans="1:4" s="69" customFormat="1" ht="12" customHeight="1">
      <c r="A24" s="289" t="s">
        <v>54</v>
      </c>
      <c r="B24" s="271" t="s">
        <v>188</v>
      </c>
      <c r="C24" s="177"/>
      <c r="D24" s="177"/>
    </row>
    <row r="25" spans="1:4" s="70" customFormat="1" ht="12" customHeight="1">
      <c r="A25" s="289" t="s">
        <v>55</v>
      </c>
      <c r="B25" s="271" t="s">
        <v>334</v>
      </c>
      <c r="C25" s="177"/>
      <c r="D25" s="177"/>
    </row>
    <row r="26" spans="1:4" s="70" customFormat="1" ht="12" customHeight="1">
      <c r="A26" s="289" t="s">
        <v>56</v>
      </c>
      <c r="B26" s="271" t="s">
        <v>335</v>
      </c>
      <c r="C26" s="177"/>
      <c r="D26" s="177"/>
    </row>
    <row r="27" spans="1:4" s="70" customFormat="1" ht="12" customHeight="1">
      <c r="A27" s="289" t="s">
        <v>113</v>
      </c>
      <c r="B27" s="271" t="s">
        <v>189</v>
      </c>
      <c r="C27" s="177"/>
      <c r="D27" s="177"/>
    </row>
    <row r="28" spans="1:4" s="70" customFormat="1" ht="12" customHeight="1" thickBot="1">
      <c r="A28" s="290" t="s">
        <v>114</v>
      </c>
      <c r="B28" s="272" t="s">
        <v>190</v>
      </c>
      <c r="C28" s="179"/>
      <c r="D28" s="179"/>
    </row>
    <row r="29" spans="1:4" s="70" customFormat="1" ht="12" customHeight="1" thickBot="1">
      <c r="A29" s="27" t="s">
        <v>115</v>
      </c>
      <c r="B29" s="19" t="s">
        <v>191</v>
      </c>
      <c r="C29" s="181">
        <f>+C30+C34+C35+C36</f>
        <v>0</v>
      </c>
      <c r="D29" s="181">
        <f>+D30+D34+D35+D36</f>
        <v>0</v>
      </c>
    </row>
    <row r="30" spans="1:4" s="70" customFormat="1" ht="12" customHeight="1">
      <c r="A30" s="288" t="s">
        <v>192</v>
      </c>
      <c r="B30" s="270" t="s">
        <v>417</v>
      </c>
      <c r="C30" s="265"/>
      <c r="D30" s="265"/>
    </row>
    <row r="31" spans="1:4" s="70" customFormat="1" ht="12" customHeight="1">
      <c r="A31" s="289" t="s">
        <v>193</v>
      </c>
      <c r="B31" s="271" t="s">
        <v>198</v>
      </c>
      <c r="C31" s="177"/>
      <c r="D31" s="177"/>
    </row>
    <row r="32" spans="1:4" s="70" customFormat="1" ht="12" customHeight="1">
      <c r="A32" s="289" t="s">
        <v>194</v>
      </c>
      <c r="B32" s="271" t="s">
        <v>199</v>
      </c>
      <c r="C32" s="177"/>
      <c r="D32" s="177"/>
    </row>
    <row r="33" spans="1:4" s="70" customFormat="1" ht="12" customHeight="1">
      <c r="A33" s="289" t="s">
        <v>345</v>
      </c>
      <c r="B33" s="316" t="s">
        <v>346</v>
      </c>
      <c r="C33" s="177"/>
      <c r="D33" s="177"/>
    </row>
    <row r="34" spans="1:4" s="70" customFormat="1" ht="12" customHeight="1">
      <c r="A34" s="289" t="s">
        <v>195</v>
      </c>
      <c r="B34" s="271" t="s">
        <v>200</v>
      </c>
      <c r="C34" s="177"/>
      <c r="D34" s="177"/>
    </row>
    <row r="35" spans="1:4" s="70" customFormat="1" ht="12" customHeight="1">
      <c r="A35" s="289" t="s">
        <v>196</v>
      </c>
      <c r="B35" s="271" t="s">
        <v>201</v>
      </c>
      <c r="C35" s="177"/>
      <c r="D35" s="177"/>
    </row>
    <row r="36" spans="1:4" s="70" customFormat="1" ht="12" customHeight="1" thickBot="1">
      <c r="A36" s="290" t="s">
        <v>197</v>
      </c>
      <c r="B36" s="272" t="s">
        <v>202</v>
      </c>
      <c r="C36" s="179"/>
      <c r="D36" s="179"/>
    </row>
    <row r="37" spans="1:4" s="70" customFormat="1" ht="12" customHeight="1" thickBot="1">
      <c r="A37" s="27" t="s">
        <v>10</v>
      </c>
      <c r="B37" s="19" t="s">
        <v>342</v>
      </c>
      <c r="C37" s="175">
        <f>SUM(C38:C48)</f>
        <v>0</v>
      </c>
      <c r="D37" s="175">
        <f>SUM(D38:D48)</f>
        <v>0</v>
      </c>
    </row>
    <row r="38" spans="1:4" s="70" customFormat="1" ht="12" customHeight="1">
      <c r="A38" s="288" t="s">
        <v>57</v>
      </c>
      <c r="B38" s="270" t="s">
        <v>205</v>
      </c>
      <c r="C38" s="178"/>
      <c r="D38" s="178"/>
    </row>
    <row r="39" spans="1:4" s="70" customFormat="1" ht="12" customHeight="1">
      <c r="A39" s="289" t="s">
        <v>58</v>
      </c>
      <c r="B39" s="271" t="s">
        <v>206</v>
      </c>
      <c r="C39" s="177"/>
      <c r="D39" s="177"/>
    </row>
    <row r="40" spans="1:4" s="70" customFormat="1" ht="12" customHeight="1">
      <c r="A40" s="289" t="s">
        <v>59</v>
      </c>
      <c r="B40" s="271" t="s">
        <v>207</v>
      </c>
      <c r="C40" s="177"/>
      <c r="D40" s="177"/>
    </row>
    <row r="41" spans="1:4" s="70" customFormat="1" ht="12" customHeight="1">
      <c r="A41" s="289" t="s">
        <v>117</v>
      </c>
      <c r="B41" s="271" t="s">
        <v>208</v>
      </c>
      <c r="C41" s="177"/>
      <c r="D41" s="177"/>
    </row>
    <row r="42" spans="1:4" s="70" customFormat="1" ht="12" customHeight="1">
      <c r="A42" s="289" t="s">
        <v>118</v>
      </c>
      <c r="B42" s="271" t="s">
        <v>209</v>
      </c>
      <c r="C42" s="177"/>
      <c r="D42" s="177"/>
    </row>
    <row r="43" spans="1:4" s="70" customFormat="1" ht="12" customHeight="1">
      <c r="A43" s="289" t="s">
        <v>119</v>
      </c>
      <c r="B43" s="271" t="s">
        <v>210</v>
      </c>
      <c r="C43" s="177"/>
      <c r="D43" s="177"/>
    </row>
    <row r="44" spans="1:4" s="70" customFormat="1" ht="12" customHeight="1">
      <c r="A44" s="289" t="s">
        <v>120</v>
      </c>
      <c r="B44" s="271" t="s">
        <v>211</v>
      </c>
      <c r="C44" s="177"/>
      <c r="D44" s="177"/>
    </row>
    <row r="45" spans="1:4" s="70" customFormat="1" ht="12" customHeight="1">
      <c r="A45" s="289" t="s">
        <v>121</v>
      </c>
      <c r="B45" s="271" t="s">
        <v>212</v>
      </c>
      <c r="C45" s="177"/>
      <c r="D45" s="177"/>
    </row>
    <row r="46" spans="1:4" s="70" customFormat="1" ht="12" customHeight="1">
      <c r="A46" s="289" t="s">
        <v>203</v>
      </c>
      <c r="B46" s="271" t="s">
        <v>213</v>
      </c>
      <c r="C46" s="180"/>
      <c r="D46" s="180"/>
    </row>
    <row r="47" spans="1:4" s="70" customFormat="1" ht="12" customHeight="1">
      <c r="A47" s="290" t="s">
        <v>204</v>
      </c>
      <c r="B47" s="272" t="s">
        <v>344</v>
      </c>
      <c r="C47" s="259"/>
      <c r="D47" s="259"/>
    </row>
    <row r="48" spans="1:4" s="70" customFormat="1" ht="12" customHeight="1" thickBot="1">
      <c r="A48" s="290" t="s">
        <v>343</v>
      </c>
      <c r="B48" s="272" t="s">
        <v>214</v>
      </c>
      <c r="C48" s="259"/>
      <c r="D48" s="259"/>
    </row>
    <row r="49" spans="1:4" s="70" customFormat="1" ht="12" customHeight="1" thickBot="1">
      <c r="A49" s="27" t="s">
        <v>11</v>
      </c>
      <c r="B49" s="19" t="s">
        <v>215</v>
      </c>
      <c r="C49" s="175">
        <f>SUM(C50:C54)</f>
        <v>0</v>
      </c>
      <c r="D49" s="175">
        <f>SUM(D50:D54)</f>
        <v>0</v>
      </c>
    </row>
    <row r="50" spans="1:4" s="70" customFormat="1" ht="12" customHeight="1">
      <c r="A50" s="288" t="s">
        <v>60</v>
      </c>
      <c r="B50" s="270" t="s">
        <v>219</v>
      </c>
      <c r="C50" s="300"/>
      <c r="D50" s="300"/>
    </row>
    <row r="51" spans="1:4" s="70" customFormat="1" ht="12" customHeight="1">
      <c r="A51" s="289" t="s">
        <v>61</v>
      </c>
      <c r="B51" s="271" t="s">
        <v>220</v>
      </c>
      <c r="C51" s="180"/>
      <c r="D51" s="180"/>
    </row>
    <row r="52" spans="1:4" s="70" customFormat="1" ht="12" customHeight="1">
      <c r="A52" s="289" t="s">
        <v>216</v>
      </c>
      <c r="B52" s="271" t="s">
        <v>221</v>
      </c>
      <c r="C52" s="180"/>
      <c r="D52" s="180"/>
    </row>
    <row r="53" spans="1:4" s="70" customFormat="1" ht="12" customHeight="1">
      <c r="A53" s="289" t="s">
        <v>217</v>
      </c>
      <c r="B53" s="271" t="s">
        <v>222</v>
      </c>
      <c r="C53" s="180"/>
      <c r="D53" s="180"/>
    </row>
    <row r="54" spans="1:4" s="70" customFormat="1" ht="12" customHeight="1" thickBot="1">
      <c r="A54" s="290" t="s">
        <v>218</v>
      </c>
      <c r="B54" s="272" t="s">
        <v>223</v>
      </c>
      <c r="C54" s="259"/>
      <c r="D54" s="259"/>
    </row>
    <row r="55" spans="1:4" s="70" customFormat="1" ht="12" customHeight="1" thickBot="1">
      <c r="A55" s="27" t="s">
        <v>122</v>
      </c>
      <c r="B55" s="19" t="s">
        <v>224</v>
      </c>
      <c r="C55" s="175">
        <f>SUM(C56:C58)</f>
        <v>0</v>
      </c>
      <c r="D55" s="175">
        <f>SUM(D56:D58)</f>
        <v>0</v>
      </c>
    </row>
    <row r="56" spans="1:4" s="70" customFormat="1" ht="12" customHeight="1">
      <c r="A56" s="288" t="s">
        <v>62</v>
      </c>
      <c r="B56" s="270" t="s">
        <v>225</v>
      </c>
      <c r="C56" s="178"/>
      <c r="D56" s="178"/>
    </row>
    <row r="57" spans="1:4" s="70" customFormat="1" ht="12" customHeight="1">
      <c r="A57" s="289" t="s">
        <v>63</v>
      </c>
      <c r="B57" s="271" t="s">
        <v>336</v>
      </c>
      <c r="C57" s="177"/>
      <c r="D57" s="177"/>
    </row>
    <row r="58" spans="1:4" s="70" customFormat="1" ht="12" customHeight="1">
      <c r="A58" s="289" t="s">
        <v>228</v>
      </c>
      <c r="B58" s="271" t="s">
        <v>226</v>
      </c>
      <c r="C58" s="177"/>
      <c r="D58" s="177"/>
    </row>
    <row r="59" spans="1:4" s="70" customFormat="1" ht="12" customHeight="1" thickBot="1">
      <c r="A59" s="290" t="s">
        <v>229</v>
      </c>
      <c r="B59" s="272" t="s">
        <v>227</v>
      </c>
      <c r="C59" s="179"/>
      <c r="D59" s="179"/>
    </row>
    <row r="60" spans="1:4" s="70" customFormat="1" ht="12" customHeight="1" thickBot="1">
      <c r="A60" s="27" t="s">
        <v>13</v>
      </c>
      <c r="B60" s="170" t="s">
        <v>230</v>
      </c>
      <c r="C60" s="175">
        <f>SUM(C61:C63)</f>
        <v>0</v>
      </c>
      <c r="D60" s="175">
        <f>SUM(D61:D63)</f>
        <v>0</v>
      </c>
    </row>
    <row r="61" spans="1:4" s="70" customFormat="1" ht="12" customHeight="1">
      <c r="A61" s="288" t="s">
        <v>123</v>
      </c>
      <c r="B61" s="270" t="s">
        <v>232</v>
      </c>
      <c r="C61" s="180"/>
      <c r="D61" s="180"/>
    </row>
    <row r="62" spans="1:4" s="70" customFormat="1" ht="12" customHeight="1">
      <c r="A62" s="289" t="s">
        <v>124</v>
      </c>
      <c r="B62" s="271" t="s">
        <v>337</v>
      </c>
      <c r="C62" s="180"/>
      <c r="D62" s="180"/>
    </row>
    <row r="63" spans="1:4" s="70" customFormat="1" ht="12" customHeight="1">
      <c r="A63" s="289" t="s">
        <v>152</v>
      </c>
      <c r="B63" s="271" t="s">
        <v>233</v>
      </c>
      <c r="C63" s="180"/>
      <c r="D63" s="180"/>
    </row>
    <row r="64" spans="1:4" s="70" customFormat="1" ht="12" customHeight="1" thickBot="1">
      <c r="A64" s="290" t="s">
        <v>231</v>
      </c>
      <c r="B64" s="272" t="s">
        <v>234</v>
      </c>
      <c r="C64" s="180"/>
      <c r="D64" s="180"/>
    </row>
    <row r="65" spans="1:4" s="70" customFormat="1" ht="12" customHeight="1" thickBot="1">
      <c r="A65" s="27" t="s">
        <v>14</v>
      </c>
      <c r="B65" s="19" t="s">
        <v>235</v>
      </c>
      <c r="C65" s="181">
        <f>+C8+C15+C22+C29+C37+C49+C55+C60</f>
        <v>0</v>
      </c>
      <c r="D65" s="181">
        <f>+D8+D15+D22+D29+D37+D49+D55+D60</f>
        <v>0</v>
      </c>
    </row>
    <row r="66" spans="1:4" s="70" customFormat="1" ht="12" customHeight="1" thickBot="1">
      <c r="A66" s="291" t="s">
        <v>326</v>
      </c>
      <c r="B66" s="170" t="s">
        <v>237</v>
      </c>
      <c r="C66" s="175">
        <f>SUM(C67:C69)</f>
        <v>0</v>
      </c>
      <c r="D66" s="175">
        <f>SUM(D67:D69)</f>
        <v>0</v>
      </c>
    </row>
    <row r="67" spans="1:4" s="70" customFormat="1" ht="12" customHeight="1">
      <c r="A67" s="288" t="s">
        <v>268</v>
      </c>
      <c r="B67" s="270" t="s">
        <v>238</v>
      </c>
      <c r="C67" s="180"/>
      <c r="D67" s="180"/>
    </row>
    <row r="68" spans="1:4" s="70" customFormat="1" ht="12" customHeight="1">
      <c r="A68" s="289" t="s">
        <v>277</v>
      </c>
      <c r="B68" s="271" t="s">
        <v>239</v>
      </c>
      <c r="C68" s="180"/>
      <c r="D68" s="180"/>
    </row>
    <row r="69" spans="1:4" s="70" customFormat="1" ht="12" customHeight="1" thickBot="1">
      <c r="A69" s="290" t="s">
        <v>278</v>
      </c>
      <c r="B69" s="273" t="s">
        <v>240</v>
      </c>
      <c r="C69" s="180"/>
      <c r="D69" s="180"/>
    </row>
    <row r="70" spans="1:4" s="70" customFormat="1" ht="12" customHeight="1" thickBot="1">
      <c r="A70" s="291" t="s">
        <v>241</v>
      </c>
      <c r="B70" s="170" t="s">
        <v>242</v>
      </c>
      <c r="C70" s="175">
        <f>SUM(C71:C74)</f>
        <v>0</v>
      </c>
      <c r="D70" s="175">
        <f>SUM(D71:D74)</f>
        <v>0</v>
      </c>
    </row>
    <row r="71" spans="1:4" s="70" customFormat="1" ht="12" customHeight="1">
      <c r="A71" s="288" t="s">
        <v>100</v>
      </c>
      <c r="B71" s="270" t="s">
        <v>243</v>
      </c>
      <c r="C71" s="180"/>
      <c r="D71" s="180"/>
    </row>
    <row r="72" spans="1:4" s="70" customFormat="1" ht="12" customHeight="1">
      <c r="A72" s="289" t="s">
        <v>101</v>
      </c>
      <c r="B72" s="271" t="s">
        <v>244</v>
      </c>
      <c r="C72" s="180"/>
      <c r="D72" s="180"/>
    </row>
    <row r="73" spans="1:4" s="70" customFormat="1" ht="12" customHeight="1">
      <c r="A73" s="289" t="s">
        <v>269</v>
      </c>
      <c r="B73" s="271" t="s">
        <v>245</v>
      </c>
      <c r="C73" s="180"/>
      <c r="D73" s="180"/>
    </row>
    <row r="74" spans="1:4" s="70" customFormat="1" ht="12" customHeight="1" thickBot="1">
      <c r="A74" s="290" t="s">
        <v>270</v>
      </c>
      <c r="B74" s="272" t="s">
        <v>246</v>
      </c>
      <c r="C74" s="180"/>
      <c r="D74" s="180"/>
    </row>
    <row r="75" spans="1:4" s="70" customFormat="1" ht="12" customHeight="1" thickBot="1">
      <c r="A75" s="291" t="s">
        <v>247</v>
      </c>
      <c r="B75" s="170" t="s">
        <v>248</v>
      </c>
      <c r="C75" s="175">
        <f>SUM(C76:C77)</f>
        <v>0</v>
      </c>
      <c r="D75" s="175">
        <f>SUM(D76:D77)</f>
        <v>351191</v>
      </c>
    </row>
    <row r="76" spans="1:4" s="70" customFormat="1" ht="12" customHeight="1">
      <c r="A76" s="288" t="s">
        <v>271</v>
      </c>
      <c r="B76" s="270" t="s">
        <v>249</v>
      </c>
      <c r="C76" s="180"/>
      <c r="D76" s="180">
        <v>351191</v>
      </c>
    </row>
    <row r="77" spans="1:4" s="70" customFormat="1" ht="12" customHeight="1" thickBot="1">
      <c r="A77" s="290" t="s">
        <v>272</v>
      </c>
      <c r="B77" s="272" t="s">
        <v>250</v>
      </c>
      <c r="C77" s="180"/>
      <c r="D77" s="180"/>
    </row>
    <row r="78" spans="1:4" s="69" customFormat="1" ht="12" customHeight="1" thickBot="1">
      <c r="A78" s="291" t="s">
        <v>251</v>
      </c>
      <c r="B78" s="170" t="s">
        <v>252</v>
      </c>
      <c r="C78" s="175">
        <f>SUM(C79:C82)</f>
        <v>30489015</v>
      </c>
      <c r="D78" s="175">
        <f>SUM(D79:D82)</f>
        <v>31943211</v>
      </c>
    </row>
    <row r="79" spans="1:4" s="70" customFormat="1" ht="12" customHeight="1">
      <c r="A79" s="288" t="s">
        <v>273</v>
      </c>
      <c r="B79" s="270" t="s">
        <v>253</v>
      </c>
      <c r="C79" s="180"/>
      <c r="D79" s="180"/>
    </row>
    <row r="80" spans="1:4" s="70" customFormat="1" ht="12" customHeight="1">
      <c r="A80" s="289" t="s">
        <v>274</v>
      </c>
      <c r="B80" s="271" t="s">
        <v>254</v>
      </c>
      <c r="C80" s="180"/>
      <c r="D80" s="180"/>
    </row>
    <row r="81" spans="1:4" s="70" customFormat="1" ht="12" customHeight="1">
      <c r="A81" s="290" t="s">
        <v>275</v>
      </c>
      <c r="B81" s="272" t="s">
        <v>255</v>
      </c>
      <c r="C81" s="180"/>
      <c r="D81" s="180"/>
    </row>
    <row r="82" spans="1:6" ht="13.5" thickBot="1">
      <c r="A82" s="298" t="s">
        <v>444</v>
      </c>
      <c r="B82" s="331" t="s">
        <v>431</v>
      </c>
      <c r="C82" s="332">
        <v>30489015</v>
      </c>
      <c r="D82" s="332">
        <v>31943211</v>
      </c>
      <c r="F82" s="31"/>
    </row>
    <row r="83" spans="1:4" s="70" customFormat="1" ht="12" customHeight="1" thickBot="1">
      <c r="A83" s="291" t="s">
        <v>256</v>
      </c>
      <c r="B83" s="170" t="s">
        <v>276</v>
      </c>
      <c r="C83" s="175">
        <f>SUM(C84:C87)</f>
        <v>0</v>
      </c>
      <c r="D83" s="175">
        <f>SUM(D84:D87)</f>
        <v>0</v>
      </c>
    </row>
    <row r="84" spans="1:4" s="70" customFormat="1" ht="12" customHeight="1">
      <c r="A84" s="292" t="s">
        <v>257</v>
      </c>
      <c r="B84" s="270" t="s">
        <v>258</v>
      </c>
      <c r="C84" s="180"/>
      <c r="D84" s="180"/>
    </row>
    <row r="85" spans="1:4" s="70" customFormat="1" ht="12" customHeight="1">
      <c r="A85" s="293" t="s">
        <v>259</v>
      </c>
      <c r="B85" s="271" t="s">
        <v>260</v>
      </c>
      <c r="C85" s="180"/>
      <c r="D85" s="180"/>
    </row>
    <row r="86" spans="1:4" s="70" customFormat="1" ht="12" customHeight="1">
      <c r="A86" s="293" t="s">
        <v>261</v>
      </c>
      <c r="B86" s="271" t="s">
        <v>262</v>
      </c>
      <c r="C86" s="180"/>
      <c r="D86" s="180"/>
    </row>
    <row r="87" spans="1:4" s="69" customFormat="1" ht="12" customHeight="1" thickBot="1">
      <c r="A87" s="294" t="s">
        <v>263</v>
      </c>
      <c r="B87" s="272" t="s">
        <v>264</v>
      </c>
      <c r="C87" s="180"/>
      <c r="D87" s="180"/>
    </row>
    <row r="88" spans="1:4" s="69" customFormat="1" ht="12" customHeight="1" thickBot="1">
      <c r="A88" s="291" t="s">
        <v>265</v>
      </c>
      <c r="B88" s="170" t="s">
        <v>386</v>
      </c>
      <c r="C88" s="301"/>
      <c r="D88" s="301"/>
    </row>
    <row r="89" spans="1:4" s="69" customFormat="1" ht="12" customHeight="1" thickBot="1">
      <c r="A89" s="291" t="s">
        <v>418</v>
      </c>
      <c r="B89" s="170" t="s">
        <v>266</v>
      </c>
      <c r="C89" s="301"/>
      <c r="D89" s="301"/>
    </row>
    <row r="90" spans="1:4" s="69" customFormat="1" ht="12" customHeight="1" thickBot="1">
      <c r="A90" s="291" t="s">
        <v>419</v>
      </c>
      <c r="B90" s="277" t="s">
        <v>389</v>
      </c>
      <c r="C90" s="181">
        <f>+C66+C70+C75+C78+C83+C89+C88</f>
        <v>30489015</v>
      </c>
      <c r="D90" s="181">
        <f>+D66+D70+D75+D78+D83+D89+D88</f>
        <v>32294402</v>
      </c>
    </row>
    <row r="91" spans="1:4" s="69" customFormat="1" ht="12" customHeight="1" thickBot="1">
      <c r="A91" s="295" t="s">
        <v>420</v>
      </c>
      <c r="B91" s="278" t="s">
        <v>421</v>
      </c>
      <c r="C91" s="181">
        <f>+C65+C90</f>
        <v>30489015</v>
      </c>
      <c r="D91" s="181">
        <f>+D65+D90</f>
        <v>32294402</v>
      </c>
    </row>
    <row r="92" spans="1:4" s="70" customFormat="1" ht="15" customHeight="1" thickBot="1">
      <c r="A92" s="160"/>
      <c r="B92" s="161"/>
      <c r="C92" s="241"/>
      <c r="D92" s="241"/>
    </row>
    <row r="93" spans="1:4" s="56" customFormat="1" ht="16.5" customHeight="1" thickBot="1">
      <c r="A93" s="162"/>
      <c r="B93" s="163" t="s">
        <v>43</v>
      </c>
      <c r="C93" s="242"/>
      <c r="D93" s="242"/>
    </row>
    <row r="94" spans="1:4" s="71" customFormat="1" ht="12" customHeight="1" thickBot="1">
      <c r="A94" s="262" t="s">
        <v>6</v>
      </c>
      <c r="B94" s="26" t="s">
        <v>425</v>
      </c>
      <c r="C94" s="174">
        <f>+C95+C96+C97+C98+C99+C112</f>
        <v>30489015</v>
      </c>
      <c r="D94" s="174">
        <f>+D95+D96+D97+D98+D99+D112</f>
        <v>32236792</v>
      </c>
    </row>
    <row r="95" spans="1:4" ht="12" customHeight="1">
      <c r="A95" s="296" t="s">
        <v>64</v>
      </c>
      <c r="B95" s="8" t="s">
        <v>36</v>
      </c>
      <c r="C95" s="176">
        <v>24122534</v>
      </c>
      <c r="D95" s="176">
        <v>24527674</v>
      </c>
    </row>
    <row r="96" spans="1:4" ht="12" customHeight="1">
      <c r="A96" s="289" t="s">
        <v>65</v>
      </c>
      <c r="B96" s="6" t="s">
        <v>125</v>
      </c>
      <c r="C96" s="177">
        <v>4261219</v>
      </c>
      <c r="D96" s="177">
        <v>4124933</v>
      </c>
    </row>
    <row r="97" spans="1:4" ht="12" customHeight="1">
      <c r="A97" s="289" t="s">
        <v>66</v>
      </c>
      <c r="B97" s="6" t="s">
        <v>91</v>
      </c>
      <c r="C97" s="179">
        <v>2105262</v>
      </c>
      <c r="D97" s="179">
        <v>3584185</v>
      </c>
    </row>
    <row r="98" spans="1:4" ht="12" customHeight="1">
      <c r="A98" s="289" t="s">
        <v>67</v>
      </c>
      <c r="B98" s="9" t="s">
        <v>126</v>
      </c>
      <c r="C98" s="179"/>
      <c r="D98" s="179"/>
    </row>
    <row r="99" spans="1:4" ht="12" customHeight="1">
      <c r="A99" s="289" t="s">
        <v>75</v>
      </c>
      <c r="B99" s="17" t="s">
        <v>127</v>
      </c>
      <c r="C99" s="179"/>
      <c r="D99" s="179"/>
    </row>
    <row r="100" spans="1:4" ht="12" customHeight="1">
      <c r="A100" s="289" t="s">
        <v>68</v>
      </c>
      <c r="B100" s="6" t="s">
        <v>422</v>
      </c>
      <c r="C100" s="179"/>
      <c r="D100" s="179"/>
    </row>
    <row r="101" spans="1:4" ht="12" customHeight="1">
      <c r="A101" s="289" t="s">
        <v>69</v>
      </c>
      <c r="B101" s="88" t="s">
        <v>352</v>
      </c>
      <c r="C101" s="179"/>
      <c r="D101" s="179"/>
    </row>
    <row r="102" spans="1:4" ht="12" customHeight="1">
      <c r="A102" s="289" t="s">
        <v>76</v>
      </c>
      <c r="B102" s="88" t="s">
        <v>351</v>
      </c>
      <c r="C102" s="179"/>
      <c r="D102" s="179"/>
    </row>
    <row r="103" spans="1:4" ht="12" customHeight="1">
      <c r="A103" s="289" t="s">
        <v>77</v>
      </c>
      <c r="B103" s="88" t="s">
        <v>282</v>
      </c>
      <c r="C103" s="179"/>
      <c r="D103" s="179"/>
    </row>
    <row r="104" spans="1:4" ht="12" customHeight="1">
      <c r="A104" s="289" t="s">
        <v>78</v>
      </c>
      <c r="B104" s="89" t="s">
        <v>283</v>
      </c>
      <c r="C104" s="179"/>
      <c r="D104" s="179"/>
    </row>
    <row r="105" spans="1:4" ht="12" customHeight="1">
      <c r="A105" s="289" t="s">
        <v>79</v>
      </c>
      <c r="B105" s="89" t="s">
        <v>284</v>
      </c>
      <c r="C105" s="179"/>
      <c r="D105" s="179"/>
    </row>
    <row r="106" spans="1:4" ht="12" customHeight="1">
      <c r="A106" s="289" t="s">
        <v>81</v>
      </c>
      <c r="B106" s="88" t="s">
        <v>285</v>
      </c>
      <c r="C106" s="179"/>
      <c r="D106" s="179"/>
    </row>
    <row r="107" spans="1:4" ht="12" customHeight="1">
      <c r="A107" s="289" t="s">
        <v>128</v>
      </c>
      <c r="B107" s="88" t="s">
        <v>286</v>
      </c>
      <c r="C107" s="179"/>
      <c r="D107" s="179"/>
    </row>
    <row r="108" spans="1:4" ht="12" customHeight="1">
      <c r="A108" s="289" t="s">
        <v>280</v>
      </c>
      <c r="B108" s="89" t="s">
        <v>287</v>
      </c>
      <c r="C108" s="179"/>
      <c r="D108" s="179"/>
    </row>
    <row r="109" spans="1:4" ht="12" customHeight="1">
      <c r="A109" s="297" t="s">
        <v>281</v>
      </c>
      <c r="B109" s="90" t="s">
        <v>288</v>
      </c>
      <c r="C109" s="179"/>
      <c r="D109" s="179"/>
    </row>
    <row r="110" spans="1:4" ht="12" customHeight="1">
      <c r="A110" s="289" t="s">
        <v>349</v>
      </c>
      <c r="B110" s="90" t="s">
        <v>289</v>
      </c>
      <c r="C110" s="179"/>
      <c r="D110" s="179"/>
    </row>
    <row r="111" spans="1:4" ht="12" customHeight="1">
      <c r="A111" s="289" t="s">
        <v>350</v>
      </c>
      <c r="B111" s="89" t="s">
        <v>290</v>
      </c>
      <c r="C111" s="179"/>
      <c r="D111" s="179"/>
    </row>
    <row r="112" spans="1:4" ht="12" customHeight="1">
      <c r="A112" s="289" t="s">
        <v>354</v>
      </c>
      <c r="B112" s="9" t="s">
        <v>37</v>
      </c>
      <c r="C112" s="177"/>
      <c r="D112" s="177"/>
    </row>
    <row r="113" spans="1:4" ht="12" customHeight="1">
      <c r="A113" s="290" t="s">
        <v>355</v>
      </c>
      <c r="B113" s="6" t="s">
        <v>423</v>
      </c>
      <c r="C113" s="177"/>
      <c r="D113" s="177"/>
    </row>
    <row r="114" spans="1:4" ht="12" customHeight="1" thickBot="1">
      <c r="A114" s="298" t="s">
        <v>356</v>
      </c>
      <c r="B114" s="91" t="s">
        <v>424</v>
      </c>
      <c r="C114" s="183"/>
      <c r="D114" s="183"/>
    </row>
    <row r="115" spans="1:4" ht="12" customHeight="1" thickBot="1">
      <c r="A115" s="27" t="s">
        <v>7</v>
      </c>
      <c r="B115" s="25" t="s">
        <v>291</v>
      </c>
      <c r="C115" s="175">
        <f>+C116+C118+C120</f>
        <v>0</v>
      </c>
      <c r="D115" s="175">
        <f>+D116+D118+D120</f>
        <v>57610</v>
      </c>
    </row>
    <row r="116" spans="1:4" ht="12" customHeight="1">
      <c r="A116" s="288" t="s">
        <v>70</v>
      </c>
      <c r="B116" s="6" t="s">
        <v>151</v>
      </c>
      <c r="C116" s="178"/>
      <c r="D116" s="178">
        <v>57610</v>
      </c>
    </row>
    <row r="117" spans="1:4" ht="12" customHeight="1">
      <c r="A117" s="288" t="s">
        <v>71</v>
      </c>
      <c r="B117" s="10" t="s">
        <v>295</v>
      </c>
      <c r="C117" s="178"/>
      <c r="D117" s="178"/>
    </row>
    <row r="118" spans="1:4" ht="12" customHeight="1">
      <c r="A118" s="288" t="s">
        <v>72</v>
      </c>
      <c r="B118" s="10" t="s">
        <v>129</v>
      </c>
      <c r="C118" s="177"/>
      <c r="D118" s="177"/>
    </row>
    <row r="119" spans="1:4" ht="12" customHeight="1">
      <c r="A119" s="288" t="s">
        <v>73</v>
      </c>
      <c r="B119" s="10" t="s">
        <v>296</v>
      </c>
      <c r="C119" s="177"/>
      <c r="D119" s="177"/>
    </row>
    <row r="120" spans="1:4" ht="12" customHeight="1">
      <c r="A120" s="288" t="s">
        <v>74</v>
      </c>
      <c r="B120" s="172" t="s">
        <v>153</v>
      </c>
      <c r="C120" s="168"/>
      <c r="D120" s="168"/>
    </row>
    <row r="121" spans="1:4" ht="12" customHeight="1">
      <c r="A121" s="288" t="s">
        <v>80</v>
      </c>
      <c r="B121" s="171" t="s">
        <v>338</v>
      </c>
      <c r="C121" s="168"/>
      <c r="D121" s="168"/>
    </row>
    <row r="122" spans="1:4" ht="12" customHeight="1">
      <c r="A122" s="288" t="s">
        <v>82</v>
      </c>
      <c r="B122" s="266" t="s">
        <v>301</v>
      </c>
      <c r="C122" s="168"/>
      <c r="D122" s="168"/>
    </row>
    <row r="123" spans="1:4" ht="12" customHeight="1">
      <c r="A123" s="288" t="s">
        <v>130</v>
      </c>
      <c r="B123" s="89" t="s">
        <v>284</v>
      </c>
      <c r="C123" s="168"/>
      <c r="D123" s="168"/>
    </row>
    <row r="124" spans="1:4" ht="12" customHeight="1">
      <c r="A124" s="288" t="s">
        <v>131</v>
      </c>
      <c r="B124" s="89" t="s">
        <v>300</v>
      </c>
      <c r="C124" s="168"/>
      <c r="D124" s="168"/>
    </row>
    <row r="125" spans="1:4" ht="12" customHeight="1">
      <c r="A125" s="288" t="s">
        <v>132</v>
      </c>
      <c r="B125" s="89" t="s">
        <v>299</v>
      </c>
      <c r="C125" s="168"/>
      <c r="D125" s="168"/>
    </row>
    <row r="126" spans="1:4" ht="12" customHeight="1">
      <c r="A126" s="288" t="s">
        <v>292</v>
      </c>
      <c r="B126" s="89" t="s">
        <v>287</v>
      </c>
      <c r="C126" s="168"/>
      <c r="D126" s="168"/>
    </row>
    <row r="127" spans="1:4" ht="12" customHeight="1">
      <c r="A127" s="288" t="s">
        <v>293</v>
      </c>
      <c r="B127" s="89" t="s">
        <v>298</v>
      </c>
      <c r="C127" s="168"/>
      <c r="D127" s="168"/>
    </row>
    <row r="128" spans="1:4" ht="12" customHeight="1" thickBot="1">
      <c r="A128" s="297" t="s">
        <v>294</v>
      </c>
      <c r="B128" s="89" t="s">
        <v>297</v>
      </c>
      <c r="C128" s="169"/>
      <c r="D128" s="169"/>
    </row>
    <row r="129" spans="1:4" ht="12" customHeight="1" thickBot="1">
      <c r="A129" s="27" t="s">
        <v>8</v>
      </c>
      <c r="B129" s="76" t="s">
        <v>359</v>
      </c>
      <c r="C129" s="175">
        <f>+C94+C115</f>
        <v>30489015</v>
      </c>
      <c r="D129" s="175">
        <f>+D94+D115</f>
        <v>32294402</v>
      </c>
    </row>
    <row r="130" spans="1:4" ht="12" customHeight="1" thickBot="1">
      <c r="A130" s="27" t="s">
        <v>9</v>
      </c>
      <c r="B130" s="76" t="s">
        <v>360</v>
      </c>
      <c r="C130" s="175">
        <f>+C131+C132+C133</f>
        <v>0</v>
      </c>
      <c r="D130" s="175">
        <f>+D131+D132+D133</f>
        <v>0</v>
      </c>
    </row>
    <row r="131" spans="1:4" s="71" customFormat="1" ht="12" customHeight="1">
      <c r="A131" s="288" t="s">
        <v>192</v>
      </c>
      <c r="B131" s="7" t="s">
        <v>428</v>
      </c>
      <c r="C131" s="168"/>
      <c r="D131" s="168"/>
    </row>
    <row r="132" spans="1:4" ht="12" customHeight="1">
      <c r="A132" s="288" t="s">
        <v>195</v>
      </c>
      <c r="B132" s="7" t="s">
        <v>368</v>
      </c>
      <c r="C132" s="168"/>
      <c r="D132" s="168"/>
    </row>
    <row r="133" spans="1:4" ht="12" customHeight="1" thickBot="1">
      <c r="A133" s="297" t="s">
        <v>196</v>
      </c>
      <c r="B133" s="5" t="s">
        <v>427</v>
      </c>
      <c r="C133" s="168"/>
      <c r="D133" s="168"/>
    </row>
    <row r="134" spans="1:4" ht="12" customHeight="1" thickBot="1">
      <c r="A134" s="27" t="s">
        <v>10</v>
      </c>
      <c r="B134" s="76" t="s">
        <v>361</v>
      </c>
      <c r="C134" s="175">
        <f>+C135+C136+C137+C138+C139+C140</f>
        <v>0</v>
      </c>
      <c r="D134" s="175">
        <f>+D135+D136+D137+D138+D139+D140</f>
        <v>0</v>
      </c>
    </row>
    <row r="135" spans="1:4" ht="12" customHeight="1">
      <c r="A135" s="288" t="s">
        <v>57</v>
      </c>
      <c r="B135" s="7" t="s">
        <v>370</v>
      </c>
      <c r="C135" s="168"/>
      <c r="D135" s="168"/>
    </row>
    <row r="136" spans="1:4" ht="12" customHeight="1">
      <c r="A136" s="288" t="s">
        <v>58</v>
      </c>
      <c r="B136" s="7" t="s">
        <v>362</v>
      </c>
      <c r="C136" s="168"/>
      <c r="D136" s="168"/>
    </row>
    <row r="137" spans="1:4" ht="12" customHeight="1">
      <c r="A137" s="288" t="s">
        <v>59</v>
      </c>
      <c r="B137" s="7" t="s">
        <v>363</v>
      </c>
      <c r="C137" s="168"/>
      <c r="D137" s="168"/>
    </row>
    <row r="138" spans="1:4" ht="12" customHeight="1">
      <c r="A138" s="288" t="s">
        <v>117</v>
      </c>
      <c r="B138" s="7" t="s">
        <v>426</v>
      </c>
      <c r="C138" s="168"/>
      <c r="D138" s="168"/>
    </row>
    <row r="139" spans="1:4" ht="12" customHeight="1">
      <c r="A139" s="288" t="s">
        <v>118</v>
      </c>
      <c r="B139" s="7" t="s">
        <v>365</v>
      </c>
      <c r="C139" s="168"/>
      <c r="D139" s="168"/>
    </row>
    <row r="140" spans="1:4" s="71" customFormat="1" ht="12" customHeight="1" thickBot="1">
      <c r="A140" s="297" t="s">
        <v>119</v>
      </c>
      <c r="B140" s="5" t="s">
        <v>366</v>
      </c>
      <c r="C140" s="168"/>
      <c r="D140" s="168"/>
    </row>
    <row r="141" spans="1:11" ht="12" customHeight="1" thickBot="1">
      <c r="A141" s="27" t="s">
        <v>11</v>
      </c>
      <c r="B141" s="76" t="s">
        <v>432</v>
      </c>
      <c r="C141" s="181">
        <f>+C142+C143+C145+C146+C144</f>
        <v>0</v>
      </c>
      <c r="D141" s="181">
        <f>+D142+D143+D145+D146+D144</f>
        <v>0</v>
      </c>
      <c r="K141" s="167"/>
    </row>
    <row r="142" spans="1:4" ht="12.75">
      <c r="A142" s="288" t="s">
        <v>60</v>
      </c>
      <c r="B142" s="7" t="s">
        <v>302</v>
      </c>
      <c r="C142" s="168"/>
      <c r="D142" s="168"/>
    </row>
    <row r="143" spans="1:4" ht="12" customHeight="1">
      <c r="A143" s="288" t="s">
        <v>61</v>
      </c>
      <c r="B143" s="7" t="s">
        <v>303</v>
      </c>
      <c r="C143" s="168"/>
      <c r="D143" s="168"/>
    </row>
    <row r="144" spans="1:4" ht="12" customHeight="1">
      <c r="A144" s="288" t="s">
        <v>216</v>
      </c>
      <c r="B144" s="7" t="s">
        <v>431</v>
      </c>
      <c r="C144" s="168"/>
      <c r="D144" s="168"/>
    </row>
    <row r="145" spans="1:4" s="71" customFormat="1" ht="12" customHeight="1">
      <c r="A145" s="288" t="s">
        <v>217</v>
      </c>
      <c r="B145" s="7" t="s">
        <v>375</v>
      </c>
      <c r="C145" s="168"/>
      <c r="D145" s="168"/>
    </row>
    <row r="146" spans="1:4" s="71" customFormat="1" ht="12" customHeight="1" thickBot="1">
      <c r="A146" s="297" t="s">
        <v>218</v>
      </c>
      <c r="B146" s="5" t="s">
        <v>322</v>
      </c>
      <c r="C146" s="168"/>
      <c r="D146" s="168"/>
    </row>
    <row r="147" spans="1:4" s="71" customFormat="1" ht="12" customHeight="1" thickBot="1">
      <c r="A147" s="27" t="s">
        <v>12</v>
      </c>
      <c r="B147" s="76" t="s">
        <v>376</v>
      </c>
      <c r="C147" s="184">
        <f>+C148+C149+C150+C151+C152</f>
        <v>0</v>
      </c>
      <c r="D147" s="184">
        <f>+D148+D149+D150+D151+D152</f>
        <v>0</v>
      </c>
    </row>
    <row r="148" spans="1:4" s="71" customFormat="1" ht="12" customHeight="1">
      <c r="A148" s="288" t="s">
        <v>62</v>
      </c>
      <c r="B148" s="7" t="s">
        <v>371</v>
      </c>
      <c r="C148" s="168"/>
      <c r="D148" s="168"/>
    </row>
    <row r="149" spans="1:4" s="71" customFormat="1" ht="12" customHeight="1">
      <c r="A149" s="288" t="s">
        <v>63</v>
      </c>
      <c r="B149" s="7" t="s">
        <v>378</v>
      </c>
      <c r="C149" s="168"/>
      <c r="D149" s="168"/>
    </row>
    <row r="150" spans="1:4" s="71" customFormat="1" ht="12" customHeight="1">
      <c r="A150" s="288" t="s">
        <v>228</v>
      </c>
      <c r="B150" s="7" t="s">
        <v>373</v>
      </c>
      <c r="C150" s="168"/>
      <c r="D150" s="168"/>
    </row>
    <row r="151" spans="1:4" s="71" customFormat="1" ht="12" customHeight="1">
      <c r="A151" s="288" t="s">
        <v>229</v>
      </c>
      <c r="B151" s="7" t="s">
        <v>429</v>
      </c>
      <c r="C151" s="168"/>
      <c r="D151" s="168"/>
    </row>
    <row r="152" spans="1:4" ht="12.75" customHeight="1" thickBot="1">
      <c r="A152" s="297" t="s">
        <v>377</v>
      </c>
      <c r="B152" s="5" t="s">
        <v>380</v>
      </c>
      <c r="C152" s="169"/>
      <c r="D152" s="169"/>
    </row>
    <row r="153" spans="1:4" ht="12.75" customHeight="1" thickBot="1">
      <c r="A153" s="326" t="s">
        <v>13</v>
      </c>
      <c r="B153" s="76" t="s">
        <v>381</v>
      </c>
      <c r="C153" s="184"/>
      <c r="D153" s="184"/>
    </row>
    <row r="154" spans="1:4" ht="12.75" customHeight="1" thickBot="1">
      <c r="A154" s="326" t="s">
        <v>14</v>
      </c>
      <c r="B154" s="76" t="s">
        <v>382</v>
      </c>
      <c r="C154" s="184"/>
      <c r="D154" s="184"/>
    </row>
    <row r="155" spans="1:4" ht="12" customHeight="1" thickBot="1">
      <c r="A155" s="27" t="s">
        <v>15</v>
      </c>
      <c r="B155" s="76" t="s">
        <v>384</v>
      </c>
      <c r="C155" s="280">
        <f>+C130+C134+C141+C147+C153+C154</f>
        <v>0</v>
      </c>
      <c r="D155" s="280">
        <f>+D130+D134+D141+D147+D153+D154</f>
        <v>0</v>
      </c>
    </row>
    <row r="156" spans="1:4" ht="15" customHeight="1" thickBot="1">
      <c r="A156" s="299" t="s">
        <v>16</v>
      </c>
      <c r="B156" s="243" t="s">
        <v>383</v>
      </c>
      <c r="C156" s="280">
        <f>+C129+C155</f>
        <v>30489015</v>
      </c>
      <c r="D156" s="280">
        <f>+D129+D155</f>
        <v>32294402</v>
      </c>
    </row>
    <row r="157" spans="1:4" ht="13.5" thickBot="1">
      <c r="A157" s="249"/>
      <c r="B157" s="250"/>
      <c r="C157" s="251"/>
      <c r="D157" s="251"/>
    </row>
    <row r="158" spans="1:4" ht="15" customHeight="1" thickBot="1">
      <c r="A158" s="164" t="s">
        <v>430</v>
      </c>
      <c r="B158" s="165"/>
      <c r="C158" s="74">
        <v>7</v>
      </c>
      <c r="D158" s="74">
        <v>7</v>
      </c>
    </row>
    <row r="159" spans="1:4" ht="14.25" customHeight="1" thickBot="1">
      <c r="A159" s="164" t="s">
        <v>146</v>
      </c>
      <c r="B159" s="165"/>
      <c r="C159" s="74">
        <v>0</v>
      </c>
      <c r="D159" s="7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75" r:id="rId1"/>
  <rowBreaks count="1" manualBreakCount="1">
    <brk id="9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6"/>
  <sheetViews>
    <sheetView tabSelected="1" zoomScale="130" zoomScaleNormal="130" zoomScaleSheetLayoutView="85" workbookViewId="0" topLeftCell="A1">
      <selection activeCell="D1" sqref="D1"/>
    </sheetView>
  </sheetViews>
  <sheetFormatPr defaultColWidth="9.00390625" defaultRowHeight="12.75"/>
  <cols>
    <col min="1" max="1" width="19.50390625" style="252" customWidth="1"/>
    <col min="2" max="2" width="72.00390625" style="253" customWidth="1"/>
    <col min="3" max="4" width="25.00390625" style="254" customWidth="1"/>
    <col min="5" max="6" width="9.375" style="2" customWidth="1"/>
    <col min="7" max="7" width="11.50390625" style="2" bestFit="1" customWidth="1"/>
    <col min="8" max="16384" width="9.375" style="2" customWidth="1"/>
  </cols>
  <sheetData>
    <row r="1" spans="1:4" s="1" customFormat="1" ht="16.5" customHeight="1" thickBot="1">
      <c r="A1" s="152"/>
      <c r="B1" s="153"/>
      <c r="C1" s="166"/>
      <c r="D1" s="166" t="s">
        <v>479</v>
      </c>
    </row>
    <row r="2" spans="1:4" s="67" customFormat="1" ht="21" customHeight="1" thickBot="1">
      <c r="A2" s="260" t="s">
        <v>45</v>
      </c>
      <c r="B2" s="335" t="s">
        <v>452</v>
      </c>
      <c r="C2" s="237" t="s">
        <v>473</v>
      </c>
      <c r="D2" s="333" t="s">
        <v>473</v>
      </c>
    </row>
    <row r="3" spans="1:4" s="67" customFormat="1" ht="16.5" thickBot="1">
      <c r="A3" s="154" t="s">
        <v>144</v>
      </c>
      <c r="B3" s="236" t="s">
        <v>339</v>
      </c>
      <c r="C3" s="325" t="s">
        <v>44</v>
      </c>
      <c r="D3" s="341" t="s">
        <v>44</v>
      </c>
    </row>
    <row r="4" spans="1:4" s="68" customFormat="1" ht="15.75" customHeight="1" thickBot="1">
      <c r="A4" s="155"/>
      <c r="B4" s="155"/>
      <c r="C4" s="156"/>
      <c r="D4" s="156" t="s">
        <v>441</v>
      </c>
    </row>
    <row r="5" spans="1:4" ht="13.5" thickBot="1">
      <c r="A5" s="261" t="s">
        <v>145</v>
      </c>
      <c r="B5" s="157" t="s">
        <v>41</v>
      </c>
      <c r="C5" s="238" t="s">
        <v>478</v>
      </c>
      <c r="D5" s="238" t="s">
        <v>475</v>
      </c>
    </row>
    <row r="6" spans="1:4" s="56" customFormat="1" ht="12.75" customHeight="1" thickBot="1">
      <c r="A6" s="134" t="s">
        <v>404</v>
      </c>
      <c r="B6" s="135" t="s">
        <v>405</v>
      </c>
      <c r="C6" s="136" t="s">
        <v>406</v>
      </c>
      <c r="D6" s="136" t="s">
        <v>408</v>
      </c>
    </row>
    <row r="7" spans="1:4" s="56" customFormat="1" ht="15.75" customHeight="1" thickBot="1">
      <c r="A7" s="158"/>
      <c r="B7" s="159" t="s">
        <v>42</v>
      </c>
      <c r="C7" s="239"/>
      <c r="D7" s="239"/>
    </row>
    <row r="8" spans="1:4" s="56" customFormat="1" ht="12" customHeight="1" thickBot="1">
      <c r="A8" s="27" t="s">
        <v>6</v>
      </c>
      <c r="B8" s="19" t="s">
        <v>176</v>
      </c>
      <c r="C8" s="175">
        <f>+C9+C10+C11+C12+C13+C14</f>
        <v>0</v>
      </c>
      <c r="D8" s="175">
        <f>+D9+D10+D11+D12+D13+D14</f>
        <v>0</v>
      </c>
    </row>
    <row r="9" spans="1:4" s="69" customFormat="1" ht="12" customHeight="1">
      <c r="A9" s="288" t="s">
        <v>64</v>
      </c>
      <c r="B9" s="270" t="s">
        <v>177</v>
      </c>
      <c r="C9" s="178"/>
      <c r="D9" s="178"/>
    </row>
    <row r="10" spans="1:4" s="70" customFormat="1" ht="12" customHeight="1">
      <c r="A10" s="289" t="s">
        <v>65</v>
      </c>
      <c r="B10" s="271" t="s">
        <v>178</v>
      </c>
      <c r="C10" s="177"/>
      <c r="D10" s="177"/>
    </row>
    <row r="11" spans="1:4" s="70" customFormat="1" ht="12" customHeight="1">
      <c r="A11" s="289" t="s">
        <v>66</v>
      </c>
      <c r="B11" s="271" t="s">
        <v>179</v>
      </c>
      <c r="C11" s="177"/>
      <c r="D11" s="177"/>
    </row>
    <row r="12" spans="1:4" s="70" customFormat="1" ht="12" customHeight="1">
      <c r="A12" s="289" t="s">
        <v>67</v>
      </c>
      <c r="B12" s="271" t="s">
        <v>180</v>
      </c>
      <c r="C12" s="177"/>
      <c r="D12" s="177"/>
    </row>
    <row r="13" spans="1:4" s="70" customFormat="1" ht="12" customHeight="1">
      <c r="A13" s="289" t="s">
        <v>99</v>
      </c>
      <c r="B13" s="271" t="s">
        <v>416</v>
      </c>
      <c r="C13" s="177"/>
      <c r="D13" s="177"/>
    </row>
    <row r="14" spans="1:4" s="69" customFormat="1" ht="12" customHeight="1" thickBot="1">
      <c r="A14" s="290" t="s">
        <v>68</v>
      </c>
      <c r="B14" s="272" t="s">
        <v>341</v>
      </c>
      <c r="C14" s="177"/>
      <c r="D14" s="177"/>
    </row>
    <row r="15" spans="1:4" s="69" customFormat="1" ht="12" customHeight="1" thickBot="1">
      <c r="A15" s="27" t="s">
        <v>7</v>
      </c>
      <c r="B15" s="170" t="s">
        <v>181</v>
      </c>
      <c r="C15" s="175">
        <f>+C16+C17+C18+C19+C20</f>
        <v>0</v>
      </c>
      <c r="D15" s="175">
        <f>+D16+D17+D18+D19+D20</f>
        <v>0</v>
      </c>
    </row>
    <row r="16" spans="1:4" s="69" customFormat="1" ht="12" customHeight="1">
      <c r="A16" s="288" t="s">
        <v>70</v>
      </c>
      <c r="B16" s="270" t="s">
        <v>182</v>
      </c>
      <c r="C16" s="178"/>
      <c r="D16" s="178"/>
    </row>
    <row r="17" spans="1:4" s="69" customFormat="1" ht="12" customHeight="1">
      <c r="A17" s="289" t="s">
        <v>71</v>
      </c>
      <c r="B17" s="271" t="s">
        <v>183</v>
      </c>
      <c r="C17" s="177"/>
      <c r="D17" s="177"/>
    </row>
    <row r="18" spans="1:4" s="69" customFormat="1" ht="12" customHeight="1">
      <c r="A18" s="289" t="s">
        <v>72</v>
      </c>
      <c r="B18" s="271" t="s">
        <v>332</v>
      </c>
      <c r="C18" s="177"/>
      <c r="D18" s="177"/>
    </row>
    <row r="19" spans="1:4" s="69" customFormat="1" ht="12" customHeight="1">
      <c r="A19" s="289" t="s">
        <v>73</v>
      </c>
      <c r="B19" s="271" t="s">
        <v>333</v>
      </c>
      <c r="C19" s="177"/>
      <c r="D19" s="177"/>
    </row>
    <row r="20" spans="1:4" s="69" customFormat="1" ht="12" customHeight="1">
      <c r="A20" s="289" t="s">
        <v>74</v>
      </c>
      <c r="B20" s="271" t="s">
        <v>184</v>
      </c>
      <c r="C20" s="177"/>
      <c r="D20" s="177"/>
    </row>
    <row r="21" spans="1:4" s="70" customFormat="1" ht="12" customHeight="1" thickBot="1">
      <c r="A21" s="290" t="s">
        <v>80</v>
      </c>
      <c r="B21" s="272" t="s">
        <v>185</v>
      </c>
      <c r="C21" s="179"/>
      <c r="D21" s="179"/>
    </row>
    <row r="22" spans="1:4" s="70" customFormat="1" ht="12" customHeight="1" thickBot="1">
      <c r="A22" s="27" t="s">
        <v>8</v>
      </c>
      <c r="B22" s="19" t="s">
        <v>186</v>
      </c>
      <c r="C22" s="175">
        <f>+C23+C24+C25+C26+C27</f>
        <v>0</v>
      </c>
      <c r="D22" s="175">
        <f>+D23+D24+D25+D26+D27</f>
        <v>0</v>
      </c>
    </row>
    <row r="23" spans="1:4" s="70" customFormat="1" ht="12" customHeight="1">
      <c r="A23" s="288" t="s">
        <v>53</v>
      </c>
      <c r="B23" s="270" t="s">
        <v>187</v>
      </c>
      <c r="C23" s="178"/>
      <c r="D23" s="178"/>
    </row>
    <row r="24" spans="1:4" s="69" customFormat="1" ht="12" customHeight="1">
      <c r="A24" s="289" t="s">
        <v>54</v>
      </c>
      <c r="B24" s="271" t="s">
        <v>188</v>
      </c>
      <c r="C24" s="177"/>
      <c r="D24" s="177"/>
    </row>
    <row r="25" spans="1:4" s="70" customFormat="1" ht="12" customHeight="1">
      <c r="A25" s="289" t="s">
        <v>55</v>
      </c>
      <c r="B25" s="271" t="s">
        <v>334</v>
      </c>
      <c r="C25" s="177"/>
      <c r="D25" s="177"/>
    </row>
    <row r="26" spans="1:4" s="70" customFormat="1" ht="12" customHeight="1">
      <c r="A26" s="289" t="s">
        <v>56</v>
      </c>
      <c r="B26" s="271" t="s">
        <v>335</v>
      </c>
      <c r="C26" s="177"/>
      <c r="D26" s="177"/>
    </row>
    <row r="27" spans="1:4" s="70" customFormat="1" ht="12" customHeight="1">
      <c r="A27" s="289" t="s">
        <v>113</v>
      </c>
      <c r="B27" s="271" t="s">
        <v>189</v>
      </c>
      <c r="C27" s="177"/>
      <c r="D27" s="177"/>
    </row>
    <row r="28" spans="1:4" s="70" customFormat="1" ht="12" customHeight="1" thickBot="1">
      <c r="A28" s="290" t="s">
        <v>114</v>
      </c>
      <c r="B28" s="272" t="s">
        <v>190</v>
      </c>
      <c r="C28" s="179"/>
      <c r="D28" s="179"/>
    </row>
    <row r="29" spans="1:4" s="70" customFormat="1" ht="12" customHeight="1" thickBot="1">
      <c r="A29" s="27" t="s">
        <v>115</v>
      </c>
      <c r="B29" s="19" t="s">
        <v>191</v>
      </c>
      <c r="C29" s="181">
        <f>+C30+C34+C35+C36</f>
        <v>0</v>
      </c>
      <c r="D29" s="181">
        <f>+D30+D34+D35+D36</f>
        <v>0</v>
      </c>
    </row>
    <row r="30" spans="1:4" s="70" customFormat="1" ht="12" customHeight="1">
      <c r="A30" s="288" t="s">
        <v>192</v>
      </c>
      <c r="B30" s="270" t="s">
        <v>417</v>
      </c>
      <c r="C30" s="265"/>
      <c r="D30" s="265"/>
    </row>
    <row r="31" spans="1:4" s="70" customFormat="1" ht="12" customHeight="1">
      <c r="A31" s="289" t="s">
        <v>193</v>
      </c>
      <c r="B31" s="271" t="s">
        <v>198</v>
      </c>
      <c r="C31" s="177"/>
      <c r="D31" s="177"/>
    </row>
    <row r="32" spans="1:4" s="70" customFormat="1" ht="12" customHeight="1">
      <c r="A32" s="289" t="s">
        <v>194</v>
      </c>
      <c r="B32" s="271" t="s">
        <v>199</v>
      </c>
      <c r="C32" s="177"/>
      <c r="D32" s="177"/>
    </row>
    <row r="33" spans="1:4" s="70" customFormat="1" ht="12" customHeight="1">
      <c r="A33" s="289" t="s">
        <v>345</v>
      </c>
      <c r="B33" s="316" t="s">
        <v>346</v>
      </c>
      <c r="C33" s="177"/>
      <c r="D33" s="177"/>
    </row>
    <row r="34" spans="1:4" s="70" customFormat="1" ht="12" customHeight="1">
      <c r="A34" s="289" t="s">
        <v>195</v>
      </c>
      <c r="B34" s="271" t="s">
        <v>200</v>
      </c>
      <c r="C34" s="177"/>
      <c r="D34" s="177"/>
    </row>
    <row r="35" spans="1:4" s="70" customFormat="1" ht="12" customHeight="1">
      <c r="A35" s="289" t="s">
        <v>196</v>
      </c>
      <c r="B35" s="271" t="s">
        <v>201</v>
      </c>
      <c r="C35" s="177"/>
      <c r="D35" s="177"/>
    </row>
    <row r="36" spans="1:4" s="70" customFormat="1" ht="12" customHeight="1" thickBot="1">
      <c r="A36" s="290" t="s">
        <v>197</v>
      </c>
      <c r="B36" s="272" t="s">
        <v>202</v>
      </c>
      <c r="C36" s="179"/>
      <c r="D36" s="179"/>
    </row>
    <row r="37" spans="1:4" s="70" customFormat="1" ht="12" customHeight="1" thickBot="1">
      <c r="A37" s="27" t="s">
        <v>10</v>
      </c>
      <c r="B37" s="19" t="s">
        <v>342</v>
      </c>
      <c r="C37" s="175">
        <f>SUM(C38:C48)</f>
        <v>0</v>
      </c>
      <c r="D37" s="175">
        <f>SUM(D38:D48)</f>
        <v>0</v>
      </c>
    </row>
    <row r="38" spans="1:4" s="70" customFormat="1" ht="12" customHeight="1">
      <c r="A38" s="288" t="s">
        <v>57</v>
      </c>
      <c r="B38" s="270" t="s">
        <v>205</v>
      </c>
      <c r="C38" s="178"/>
      <c r="D38" s="178"/>
    </row>
    <row r="39" spans="1:4" s="70" customFormat="1" ht="12" customHeight="1">
      <c r="A39" s="289" t="s">
        <v>58</v>
      </c>
      <c r="B39" s="271" t="s">
        <v>206</v>
      </c>
      <c r="C39" s="177"/>
      <c r="D39" s="177"/>
    </row>
    <row r="40" spans="1:4" s="70" customFormat="1" ht="12" customHeight="1">
      <c r="A40" s="289" t="s">
        <v>59</v>
      </c>
      <c r="B40" s="271" t="s">
        <v>207</v>
      </c>
      <c r="C40" s="177"/>
      <c r="D40" s="177"/>
    </row>
    <row r="41" spans="1:4" s="70" customFormat="1" ht="12" customHeight="1">
      <c r="A41" s="289" t="s">
        <v>117</v>
      </c>
      <c r="B41" s="271" t="s">
        <v>208</v>
      </c>
      <c r="C41" s="177"/>
      <c r="D41" s="177"/>
    </row>
    <row r="42" spans="1:4" s="70" customFormat="1" ht="12" customHeight="1">
      <c r="A42" s="289" t="s">
        <v>118</v>
      </c>
      <c r="B42" s="271" t="s">
        <v>209</v>
      </c>
      <c r="C42" s="177"/>
      <c r="D42" s="177"/>
    </row>
    <row r="43" spans="1:4" s="70" customFormat="1" ht="12" customHeight="1">
      <c r="A43" s="289" t="s">
        <v>119</v>
      </c>
      <c r="B43" s="271" t="s">
        <v>210</v>
      </c>
      <c r="C43" s="177"/>
      <c r="D43" s="177"/>
    </row>
    <row r="44" spans="1:4" s="70" customFormat="1" ht="12" customHeight="1">
      <c r="A44" s="289" t="s">
        <v>120</v>
      </c>
      <c r="B44" s="271" t="s">
        <v>211</v>
      </c>
      <c r="C44" s="177"/>
      <c r="D44" s="177"/>
    </row>
    <row r="45" spans="1:4" s="70" customFormat="1" ht="12" customHeight="1">
      <c r="A45" s="289" t="s">
        <v>121</v>
      </c>
      <c r="B45" s="271" t="s">
        <v>212</v>
      </c>
      <c r="C45" s="177"/>
      <c r="D45" s="177"/>
    </row>
    <row r="46" spans="1:4" s="70" customFormat="1" ht="12" customHeight="1">
      <c r="A46" s="289" t="s">
        <v>203</v>
      </c>
      <c r="B46" s="271" t="s">
        <v>213</v>
      </c>
      <c r="C46" s="180"/>
      <c r="D46" s="180"/>
    </row>
    <row r="47" spans="1:4" s="70" customFormat="1" ht="12" customHeight="1">
      <c r="A47" s="290" t="s">
        <v>204</v>
      </c>
      <c r="B47" s="272" t="s">
        <v>344</v>
      </c>
      <c r="C47" s="259"/>
      <c r="D47" s="259"/>
    </row>
    <row r="48" spans="1:4" s="70" customFormat="1" ht="12" customHeight="1" thickBot="1">
      <c r="A48" s="290" t="s">
        <v>343</v>
      </c>
      <c r="B48" s="272" t="s">
        <v>214</v>
      </c>
      <c r="C48" s="259"/>
      <c r="D48" s="259"/>
    </row>
    <row r="49" spans="1:4" s="70" customFormat="1" ht="12" customHeight="1" thickBot="1">
      <c r="A49" s="27" t="s">
        <v>11</v>
      </c>
      <c r="B49" s="19" t="s">
        <v>215</v>
      </c>
      <c r="C49" s="175">
        <f>SUM(C50:C54)</f>
        <v>0</v>
      </c>
      <c r="D49" s="175">
        <f>SUM(D50:D54)</f>
        <v>0</v>
      </c>
    </row>
    <row r="50" spans="1:4" s="70" customFormat="1" ht="12" customHeight="1">
      <c r="A50" s="288" t="s">
        <v>60</v>
      </c>
      <c r="B50" s="270" t="s">
        <v>219</v>
      </c>
      <c r="C50" s="300"/>
      <c r="D50" s="300"/>
    </row>
    <row r="51" spans="1:4" s="70" customFormat="1" ht="12" customHeight="1">
      <c r="A51" s="289" t="s">
        <v>61</v>
      </c>
      <c r="B51" s="271" t="s">
        <v>220</v>
      </c>
      <c r="C51" s="180"/>
      <c r="D51" s="180"/>
    </row>
    <row r="52" spans="1:4" s="70" customFormat="1" ht="12" customHeight="1">
      <c r="A52" s="289" t="s">
        <v>216</v>
      </c>
      <c r="B52" s="271" t="s">
        <v>221</v>
      </c>
      <c r="C52" s="180"/>
      <c r="D52" s="180"/>
    </row>
    <row r="53" spans="1:4" s="70" customFormat="1" ht="12" customHeight="1">
      <c r="A53" s="289" t="s">
        <v>217</v>
      </c>
      <c r="B53" s="271" t="s">
        <v>222</v>
      </c>
      <c r="C53" s="180"/>
      <c r="D53" s="180"/>
    </row>
    <row r="54" spans="1:4" s="70" customFormat="1" ht="12" customHeight="1" thickBot="1">
      <c r="A54" s="290" t="s">
        <v>218</v>
      </c>
      <c r="B54" s="272" t="s">
        <v>223</v>
      </c>
      <c r="C54" s="259"/>
      <c r="D54" s="259"/>
    </row>
    <row r="55" spans="1:4" s="70" customFormat="1" ht="12" customHeight="1" thickBot="1">
      <c r="A55" s="27" t="s">
        <v>122</v>
      </c>
      <c r="B55" s="19" t="s">
        <v>224</v>
      </c>
      <c r="C55" s="175">
        <f>SUM(C56:C58)</f>
        <v>0</v>
      </c>
      <c r="D55" s="175">
        <f>SUM(D56:D58)</f>
        <v>0</v>
      </c>
    </row>
    <row r="56" spans="1:4" s="70" customFormat="1" ht="12" customHeight="1">
      <c r="A56" s="288" t="s">
        <v>62</v>
      </c>
      <c r="B56" s="270" t="s">
        <v>225</v>
      </c>
      <c r="C56" s="178"/>
      <c r="D56" s="178"/>
    </row>
    <row r="57" spans="1:4" s="70" customFormat="1" ht="12" customHeight="1">
      <c r="A57" s="289" t="s">
        <v>63</v>
      </c>
      <c r="B57" s="271" t="s">
        <v>336</v>
      </c>
      <c r="C57" s="177"/>
      <c r="D57" s="177"/>
    </row>
    <row r="58" spans="1:4" s="70" customFormat="1" ht="12" customHeight="1">
      <c r="A58" s="289" t="s">
        <v>228</v>
      </c>
      <c r="B58" s="271" t="s">
        <v>226</v>
      </c>
      <c r="C58" s="177"/>
      <c r="D58" s="177"/>
    </row>
    <row r="59" spans="1:4" s="70" customFormat="1" ht="12" customHeight="1" thickBot="1">
      <c r="A59" s="290" t="s">
        <v>229</v>
      </c>
      <c r="B59" s="272" t="s">
        <v>227</v>
      </c>
      <c r="C59" s="179"/>
      <c r="D59" s="179"/>
    </row>
    <row r="60" spans="1:4" s="70" customFormat="1" ht="12" customHeight="1" thickBot="1">
      <c r="A60" s="27" t="s">
        <v>13</v>
      </c>
      <c r="B60" s="170" t="s">
        <v>230</v>
      </c>
      <c r="C60" s="175">
        <f>SUM(C61:C63)</f>
        <v>0</v>
      </c>
      <c r="D60" s="175">
        <f>SUM(D61:D63)</f>
        <v>0</v>
      </c>
    </row>
    <row r="61" spans="1:4" s="70" customFormat="1" ht="12" customHeight="1">
      <c r="A61" s="288" t="s">
        <v>123</v>
      </c>
      <c r="B61" s="270" t="s">
        <v>232</v>
      </c>
      <c r="C61" s="180"/>
      <c r="D61" s="180"/>
    </row>
    <row r="62" spans="1:4" s="70" customFormat="1" ht="12" customHeight="1">
      <c r="A62" s="289" t="s">
        <v>124</v>
      </c>
      <c r="B62" s="271" t="s">
        <v>337</v>
      </c>
      <c r="C62" s="180"/>
      <c r="D62" s="180"/>
    </row>
    <row r="63" spans="1:4" s="70" customFormat="1" ht="12" customHeight="1">
      <c r="A63" s="289" t="s">
        <v>152</v>
      </c>
      <c r="B63" s="271" t="s">
        <v>233</v>
      </c>
      <c r="C63" s="180"/>
      <c r="D63" s="180"/>
    </row>
    <row r="64" spans="1:4" s="70" customFormat="1" ht="12" customHeight="1" thickBot="1">
      <c r="A64" s="290" t="s">
        <v>231</v>
      </c>
      <c r="B64" s="272" t="s">
        <v>234</v>
      </c>
      <c r="C64" s="180"/>
      <c r="D64" s="180"/>
    </row>
    <row r="65" spans="1:4" s="70" customFormat="1" ht="12" customHeight="1" thickBot="1">
      <c r="A65" s="27" t="s">
        <v>14</v>
      </c>
      <c r="B65" s="19" t="s">
        <v>235</v>
      </c>
      <c r="C65" s="181">
        <f>+C8+C15+C22+C29+C37+C49+C55+C60</f>
        <v>0</v>
      </c>
      <c r="D65" s="181">
        <f>+D8+D15+D22+D29+D37+D49+D55+D60</f>
        <v>0</v>
      </c>
    </row>
    <row r="66" spans="1:4" s="70" customFormat="1" ht="12" customHeight="1" thickBot="1">
      <c r="A66" s="291" t="s">
        <v>326</v>
      </c>
      <c r="B66" s="170" t="s">
        <v>237</v>
      </c>
      <c r="C66" s="175">
        <f>SUM(C67:C69)</f>
        <v>0</v>
      </c>
      <c r="D66" s="175">
        <f>SUM(D67:D69)</f>
        <v>0</v>
      </c>
    </row>
    <row r="67" spans="1:4" s="70" customFormat="1" ht="12" customHeight="1">
      <c r="A67" s="288" t="s">
        <v>268</v>
      </c>
      <c r="B67" s="270" t="s">
        <v>238</v>
      </c>
      <c r="C67" s="180"/>
      <c r="D67" s="180"/>
    </row>
    <row r="68" spans="1:4" s="70" customFormat="1" ht="12" customHeight="1">
      <c r="A68" s="289" t="s">
        <v>277</v>
      </c>
      <c r="B68" s="271" t="s">
        <v>239</v>
      </c>
      <c r="C68" s="180"/>
      <c r="D68" s="180"/>
    </row>
    <row r="69" spans="1:4" s="70" customFormat="1" ht="12" customHeight="1" thickBot="1">
      <c r="A69" s="290" t="s">
        <v>278</v>
      </c>
      <c r="B69" s="273" t="s">
        <v>240</v>
      </c>
      <c r="C69" s="180"/>
      <c r="D69" s="180"/>
    </row>
    <row r="70" spans="1:4" s="70" customFormat="1" ht="12" customHeight="1" thickBot="1">
      <c r="A70" s="291" t="s">
        <v>241</v>
      </c>
      <c r="B70" s="170" t="s">
        <v>242</v>
      </c>
      <c r="C70" s="175">
        <f>SUM(C71:C74)</f>
        <v>0</v>
      </c>
      <c r="D70" s="175">
        <f>SUM(D71:D74)</f>
        <v>0</v>
      </c>
    </row>
    <row r="71" spans="1:4" s="70" customFormat="1" ht="12" customHeight="1">
      <c r="A71" s="288" t="s">
        <v>100</v>
      </c>
      <c r="B71" s="270" t="s">
        <v>243</v>
      </c>
      <c r="C71" s="180"/>
      <c r="D71" s="180"/>
    </row>
    <row r="72" spans="1:4" s="70" customFormat="1" ht="12" customHeight="1">
      <c r="A72" s="289" t="s">
        <v>101</v>
      </c>
      <c r="B72" s="271" t="s">
        <v>244</v>
      </c>
      <c r="C72" s="180"/>
      <c r="D72" s="180"/>
    </row>
    <row r="73" spans="1:4" s="70" customFormat="1" ht="12" customHeight="1">
      <c r="A73" s="289" t="s">
        <v>269</v>
      </c>
      <c r="B73" s="271" t="s">
        <v>245</v>
      </c>
      <c r="C73" s="180"/>
      <c r="D73" s="180"/>
    </row>
    <row r="74" spans="1:4" s="70" customFormat="1" ht="12" customHeight="1" thickBot="1">
      <c r="A74" s="290" t="s">
        <v>270</v>
      </c>
      <c r="B74" s="272" t="s">
        <v>246</v>
      </c>
      <c r="C74" s="180"/>
      <c r="D74" s="180"/>
    </row>
    <row r="75" spans="1:4" s="70" customFormat="1" ht="12" customHeight="1" thickBot="1">
      <c r="A75" s="291" t="s">
        <v>247</v>
      </c>
      <c r="B75" s="170" t="s">
        <v>248</v>
      </c>
      <c r="C75" s="175">
        <f>SUM(C76:C77)</f>
        <v>0</v>
      </c>
      <c r="D75" s="175">
        <f>SUM(D76:D77)</f>
        <v>351191</v>
      </c>
    </row>
    <row r="76" spans="1:4" s="70" customFormat="1" ht="12" customHeight="1">
      <c r="A76" s="288" t="s">
        <v>271</v>
      </c>
      <c r="B76" s="270" t="s">
        <v>249</v>
      </c>
      <c r="C76" s="180"/>
      <c r="D76" s="180">
        <v>351191</v>
      </c>
    </row>
    <row r="77" spans="1:4" s="70" customFormat="1" ht="12" customHeight="1" thickBot="1">
      <c r="A77" s="290" t="s">
        <v>272</v>
      </c>
      <c r="B77" s="272" t="s">
        <v>250</v>
      </c>
      <c r="C77" s="180"/>
      <c r="D77" s="180"/>
    </row>
    <row r="78" spans="1:4" s="69" customFormat="1" ht="12" customHeight="1" thickBot="1">
      <c r="A78" s="291" t="s">
        <v>251</v>
      </c>
      <c r="B78" s="170" t="s">
        <v>252</v>
      </c>
      <c r="C78" s="175">
        <f>SUM(C79:C82)</f>
        <v>30489015</v>
      </c>
      <c r="D78" s="175">
        <f>SUM(D79:D82)</f>
        <v>31943211</v>
      </c>
    </row>
    <row r="79" spans="1:4" s="70" customFormat="1" ht="12" customHeight="1">
      <c r="A79" s="288" t="s">
        <v>273</v>
      </c>
      <c r="B79" s="270" t="s">
        <v>253</v>
      </c>
      <c r="C79" s="180"/>
      <c r="D79" s="180"/>
    </row>
    <row r="80" spans="1:4" s="70" customFormat="1" ht="12" customHeight="1">
      <c r="A80" s="289" t="s">
        <v>274</v>
      </c>
      <c r="B80" s="271" t="s">
        <v>254</v>
      </c>
      <c r="C80" s="180"/>
      <c r="D80" s="180"/>
    </row>
    <row r="81" spans="1:4" s="70" customFormat="1" ht="12" customHeight="1">
      <c r="A81" s="290" t="s">
        <v>275</v>
      </c>
      <c r="B81" s="272" t="s">
        <v>255</v>
      </c>
      <c r="C81" s="180"/>
      <c r="D81" s="180"/>
    </row>
    <row r="82" spans="1:4" ht="13.5" thickBot="1">
      <c r="A82" s="298" t="s">
        <v>444</v>
      </c>
      <c r="B82" s="331" t="s">
        <v>431</v>
      </c>
      <c r="C82" s="332">
        <v>30489015</v>
      </c>
      <c r="D82" s="332">
        <v>31943211</v>
      </c>
    </row>
    <row r="83" spans="1:4" s="70" customFormat="1" ht="12" customHeight="1" thickBot="1">
      <c r="A83" s="291" t="s">
        <v>256</v>
      </c>
      <c r="B83" s="170" t="s">
        <v>276</v>
      </c>
      <c r="C83" s="175">
        <f>SUM(C84:C87)</f>
        <v>0</v>
      </c>
      <c r="D83" s="175">
        <f>SUM(D84:D87)</f>
        <v>0</v>
      </c>
    </row>
    <row r="84" spans="1:4" s="70" customFormat="1" ht="12" customHeight="1">
      <c r="A84" s="292" t="s">
        <v>257</v>
      </c>
      <c r="B84" s="270" t="s">
        <v>258</v>
      </c>
      <c r="C84" s="180"/>
      <c r="D84" s="180"/>
    </row>
    <row r="85" spans="1:4" s="70" customFormat="1" ht="12" customHeight="1">
      <c r="A85" s="293" t="s">
        <v>259</v>
      </c>
      <c r="B85" s="271" t="s">
        <v>260</v>
      </c>
      <c r="C85" s="180"/>
      <c r="D85" s="180"/>
    </row>
    <row r="86" spans="1:4" s="70" customFormat="1" ht="12" customHeight="1">
      <c r="A86" s="293" t="s">
        <v>261</v>
      </c>
      <c r="B86" s="271" t="s">
        <v>262</v>
      </c>
      <c r="C86" s="180"/>
      <c r="D86" s="180"/>
    </row>
    <row r="87" spans="1:4" s="69" customFormat="1" ht="12" customHeight="1" thickBot="1">
      <c r="A87" s="294" t="s">
        <v>263</v>
      </c>
      <c r="B87" s="272" t="s">
        <v>264</v>
      </c>
      <c r="C87" s="180"/>
      <c r="D87" s="180"/>
    </row>
    <row r="88" spans="1:4" s="69" customFormat="1" ht="12" customHeight="1" thickBot="1">
      <c r="A88" s="291" t="s">
        <v>265</v>
      </c>
      <c r="B88" s="170" t="s">
        <v>386</v>
      </c>
      <c r="C88" s="301"/>
      <c r="D88" s="301"/>
    </row>
    <row r="89" spans="1:4" s="69" customFormat="1" ht="12" customHeight="1" thickBot="1">
      <c r="A89" s="291" t="s">
        <v>418</v>
      </c>
      <c r="B89" s="170" t="s">
        <v>266</v>
      </c>
      <c r="C89" s="301"/>
      <c r="D89" s="301"/>
    </row>
    <row r="90" spans="1:4" s="69" customFormat="1" ht="12" customHeight="1" thickBot="1">
      <c r="A90" s="291" t="s">
        <v>419</v>
      </c>
      <c r="B90" s="277" t="s">
        <v>389</v>
      </c>
      <c r="C90" s="181">
        <f>+C66+C70+C75+C78+C83+C89+C88</f>
        <v>30489015</v>
      </c>
      <c r="D90" s="181">
        <f>+D66+D70+D75+D78+D83+D89+D88</f>
        <v>32294402</v>
      </c>
    </row>
    <row r="91" spans="1:4" s="69" customFormat="1" ht="12" customHeight="1" thickBot="1">
      <c r="A91" s="295" t="s">
        <v>420</v>
      </c>
      <c r="B91" s="278" t="s">
        <v>421</v>
      </c>
      <c r="C91" s="181">
        <f>+C65+C90</f>
        <v>30489015</v>
      </c>
      <c r="D91" s="181">
        <f>+D65+D90</f>
        <v>32294402</v>
      </c>
    </row>
    <row r="92" spans="1:4" s="70" customFormat="1" ht="15" customHeight="1" thickBot="1">
      <c r="A92" s="160"/>
      <c r="B92" s="161"/>
      <c r="C92" s="241"/>
      <c r="D92" s="241"/>
    </row>
    <row r="93" spans="1:4" s="56" customFormat="1" ht="16.5" customHeight="1" thickBot="1">
      <c r="A93" s="162"/>
      <c r="B93" s="163" t="s">
        <v>43</v>
      </c>
      <c r="C93" s="242"/>
      <c r="D93" s="242"/>
    </row>
    <row r="94" spans="1:4" s="71" customFormat="1" ht="12" customHeight="1" thickBot="1">
      <c r="A94" s="262" t="s">
        <v>6</v>
      </c>
      <c r="B94" s="26" t="s">
        <v>425</v>
      </c>
      <c r="C94" s="174">
        <f>+C95+C96+C97+C98+C99+C112</f>
        <v>30489015</v>
      </c>
      <c r="D94" s="174">
        <f>+D95+D96+D97+D98+D99+D112</f>
        <v>32236792</v>
      </c>
    </row>
    <row r="95" spans="1:4" ht="12" customHeight="1">
      <c r="A95" s="296" t="s">
        <v>64</v>
      </c>
      <c r="B95" s="8" t="s">
        <v>36</v>
      </c>
      <c r="C95" s="176">
        <v>24122534</v>
      </c>
      <c r="D95" s="176">
        <v>24527674</v>
      </c>
    </row>
    <row r="96" spans="1:4" ht="12" customHeight="1">
      <c r="A96" s="289" t="s">
        <v>65</v>
      </c>
      <c r="B96" s="6" t="s">
        <v>125</v>
      </c>
      <c r="C96" s="177">
        <v>4261219</v>
      </c>
      <c r="D96" s="177">
        <v>4124933</v>
      </c>
    </row>
    <row r="97" spans="1:4" ht="12" customHeight="1">
      <c r="A97" s="289" t="s">
        <v>66</v>
      </c>
      <c r="B97" s="6" t="s">
        <v>91</v>
      </c>
      <c r="C97" s="179">
        <v>2105262</v>
      </c>
      <c r="D97" s="179">
        <v>3584185</v>
      </c>
    </row>
    <row r="98" spans="1:4" ht="12" customHeight="1">
      <c r="A98" s="289" t="s">
        <v>67</v>
      </c>
      <c r="B98" s="9" t="s">
        <v>126</v>
      </c>
      <c r="C98" s="179"/>
      <c r="D98" s="179"/>
    </row>
    <row r="99" spans="1:4" ht="12" customHeight="1">
      <c r="A99" s="289" t="s">
        <v>75</v>
      </c>
      <c r="B99" s="17" t="s">
        <v>127</v>
      </c>
      <c r="C99" s="179"/>
      <c r="D99" s="179"/>
    </row>
    <row r="100" spans="1:4" ht="12" customHeight="1">
      <c r="A100" s="289" t="s">
        <v>68</v>
      </c>
      <c r="B100" s="6" t="s">
        <v>422</v>
      </c>
      <c r="C100" s="179"/>
      <c r="D100" s="179"/>
    </row>
    <row r="101" spans="1:4" ht="12" customHeight="1">
      <c r="A101" s="289" t="s">
        <v>69</v>
      </c>
      <c r="B101" s="88" t="s">
        <v>352</v>
      </c>
      <c r="C101" s="179"/>
      <c r="D101" s="179"/>
    </row>
    <row r="102" spans="1:4" ht="12" customHeight="1">
      <c r="A102" s="289" t="s">
        <v>76</v>
      </c>
      <c r="B102" s="88" t="s">
        <v>351</v>
      </c>
      <c r="C102" s="179"/>
      <c r="D102" s="179"/>
    </row>
    <row r="103" spans="1:4" ht="12" customHeight="1">
      <c r="A103" s="289" t="s">
        <v>77</v>
      </c>
      <c r="B103" s="88" t="s">
        <v>282</v>
      </c>
      <c r="C103" s="179"/>
      <c r="D103" s="179"/>
    </row>
    <row r="104" spans="1:4" ht="12" customHeight="1">
      <c r="A104" s="289" t="s">
        <v>78</v>
      </c>
      <c r="B104" s="89" t="s">
        <v>283</v>
      </c>
      <c r="C104" s="179"/>
      <c r="D104" s="179"/>
    </row>
    <row r="105" spans="1:4" ht="12" customHeight="1">
      <c r="A105" s="289" t="s">
        <v>79</v>
      </c>
      <c r="B105" s="89" t="s">
        <v>284</v>
      </c>
      <c r="C105" s="179"/>
      <c r="D105" s="179"/>
    </row>
    <row r="106" spans="1:4" ht="12" customHeight="1">
      <c r="A106" s="289" t="s">
        <v>81</v>
      </c>
      <c r="B106" s="88" t="s">
        <v>285</v>
      </c>
      <c r="C106" s="179"/>
      <c r="D106" s="179"/>
    </row>
    <row r="107" spans="1:4" ht="12" customHeight="1">
      <c r="A107" s="289" t="s">
        <v>128</v>
      </c>
      <c r="B107" s="88" t="s">
        <v>286</v>
      </c>
      <c r="C107" s="179"/>
      <c r="D107" s="179"/>
    </row>
    <row r="108" spans="1:4" ht="12" customHeight="1">
      <c r="A108" s="289" t="s">
        <v>280</v>
      </c>
      <c r="B108" s="89" t="s">
        <v>287</v>
      </c>
      <c r="C108" s="179"/>
      <c r="D108" s="179"/>
    </row>
    <row r="109" spans="1:4" ht="12" customHeight="1">
      <c r="A109" s="297" t="s">
        <v>281</v>
      </c>
      <c r="B109" s="90" t="s">
        <v>288</v>
      </c>
      <c r="C109" s="179"/>
      <c r="D109" s="179"/>
    </row>
    <row r="110" spans="1:4" ht="12" customHeight="1">
      <c r="A110" s="289" t="s">
        <v>349</v>
      </c>
      <c r="B110" s="90" t="s">
        <v>289</v>
      </c>
      <c r="C110" s="179"/>
      <c r="D110" s="179"/>
    </row>
    <row r="111" spans="1:4" ht="12" customHeight="1">
      <c r="A111" s="289" t="s">
        <v>350</v>
      </c>
      <c r="B111" s="89" t="s">
        <v>290</v>
      </c>
      <c r="C111" s="179"/>
      <c r="D111" s="179"/>
    </row>
    <row r="112" spans="1:4" ht="12" customHeight="1">
      <c r="A112" s="289" t="s">
        <v>354</v>
      </c>
      <c r="B112" s="9" t="s">
        <v>37</v>
      </c>
      <c r="C112" s="177"/>
      <c r="D112" s="177"/>
    </row>
    <row r="113" spans="1:4" ht="12" customHeight="1">
      <c r="A113" s="290" t="s">
        <v>355</v>
      </c>
      <c r="B113" s="6" t="s">
        <v>423</v>
      </c>
      <c r="C113" s="177"/>
      <c r="D113" s="177"/>
    </row>
    <row r="114" spans="1:4" ht="12" customHeight="1" thickBot="1">
      <c r="A114" s="298" t="s">
        <v>356</v>
      </c>
      <c r="B114" s="91" t="s">
        <v>424</v>
      </c>
      <c r="C114" s="183"/>
      <c r="D114" s="183"/>
    </row>
    <row r="115" spans="1:4" ht="12" customHeight="1" thickBot="1">
      <c r="A115" s="27" t="s">
        <v>7</v>
      </c>
      <c r="B115" s="25" t="s">
        <v>291</v>
      </c>
      <c r="C115" s="175">
        <f>+C116+C118+C120</f>
        <v>0</v>
      </c>
      <c r="D115" s="175">
        <f>+D116+D118+D120</f>
        <v>57610</v>
      </c>
    </row>
    <row r="116" spans="1:4" ht="12" customHeight="1">
      <c r="A116" s="288" t="s">
        <v>70</v>
      </c>
      <c r="B116" s="6" t="s">
        <v>151</v>
      </c>
      <c r="C116" s="178"/>
      <c r="D116" s="178">
        <v>57610</v>
      </c>
    </row>
    <row r="117" spans="1:4" ht="12" customHeight="1">
      <c r="A117" s="288" t="s">
        <v>71</v>
      </c>
      <c r="B117" s="10" t="s">
        <v>295</v>
      </c>
      <c r="C117" s="178"/>
      <c r="D117" s="178"/>
    </row>
    <row r="118" spans="1:4" ht="12" customHeight="1">
      <c r="A118" s="288" t="s">
        <v>72</v>
      </c>
      <c r="B118" s="10" t="s">
        <v>129</v>
      </c>
      <c r="C118" s="177"/>
      <c r="D118" s="177"/>
    </row>
    <row r="119" spans="1:4" ht="12" customHeight="1">
      <c r="A119" s="288" t="s">
        <v>73</v>
      </c>
      <c r="B119" s="10" t="s">
        <v>296</v>
      </c>
      <c r="C119" s="177"/>
      <c r="D119" s="177"/>
    </row>
    <row r="120" spans="1:4" ht="12" customHeight="1">
      <c r="A120" s="288" t="s">
        <v>74</v>
      </c>
      <c r="B120" s="172" t="s">
        <v>153</v>
      </c>
      <c r="C120" s="168"/>
      <c r="D120" s="168"/>
    </row>
    <row r="121" spans="1:4" ht="12" customHeight="1">
      <c r="A121" s="288" t="s">
        <v>80</v>
      </c>
      <c r="B121" s="171" t="s">
        <v>338</v>
      </c>
      <c r="C121" s="168"/>
      <c r="D121" s="168"/>
    </row>
    <row r="122" spans="1:4" ht="12" customHeight="1">
      <c r="A122" s="288" t="s">
        <v>82</v>
      </c>
      <c r="B122" s="266" t="s">
        <v>301</v>
      </c>
      <c r="C122" s="168"/>
      <c r="D122" s="168"/>
    </row>
    <row r="123" spans="1:4" ht="12" customHeight="1">
      <c r="A123" s="288" t="s">
        <v>130</v>
      </c>
      <c r="B123" s="89" t="s">
        <v>284</v>
      </c>
      <c r="C123" s="168"/>
      <c r="D123" s="168"/>
    </row>
    <row r="124" spans="1:4" ht="12" customHeight="1">
      <c r="A124" s="288" t="s">
        <v>131</v>
      </c>
      <c r="B124" s="89" t="s">
        <v>300</v>
      </c>
      <c r="C124" s="168"/>
      <c r="D124" s="168"/>
    </row>
    <row r="125" spans="1:4" ht="12" customHeight="1">
      <c r="A125" s="288" t="s">
        <v>132</v>
      </c>
      <c r="B125" s="89" t="s">
        <v>299</v>
      </c>
      <c r="C125" s="168"/>
      <c r="D125" s="168"/>
    </row>
    <row r="126" spans="1:4" ht="12" customHeight="1">
      <c r="A126" s="288" t="s">
        <v>292</v>
      </c>
      <c r="B126" s="89" t="s">
        <v>287</v>
      </c>
      <c r="C126" s="168"/>
      <c r="D126" s="168"/>
    </row>
    <row r="127" spans="1:4" ht="12" customHeight="1">
      <c r="A127" s="288" t="s">
        <v>293</v>
      </c>
      <c r="B127" s="89" t="s">
        <v>298</v>
      </c>
      <c r="C127" s="168"/>
      <c r="D127" s="168"/>
    </row>
    <row r="128" spans="1:4" ht="12" customHeight="1" thickBot="1">
      <c r="A128" s="297" t="s">
        <v>294</v>
      </c>
      <c r="B128" s="89" t="s">
        <v>297</v>
      </c>
      <c r="C128" s="169"/>
      <c r="D128" s="169"/>
    </row>
    <row r="129" spans="1:4" ht="12" customHeight="1" thickBot="1">
      <c r="A129" s="27" t="s">
        <v>8</v>
      </c>
      <c r="B129" s="76" t="s">
        <v>359</v>
      </c>
      <c r="C129" s="175">
        <f>+C94+C115</f>
        <v>30489015</v>
      </c>
      <c r="D129" s="175">
        <f>+D94+D115</f>
        <v>32294402</v>
      </c>
    </row>
    <row r="130" spans="1:4" ht="12" customHeight="1" thickBot="1">
      <c r="A130" s="27" t="s">
        <v>9</v>
      </c>
      <c r="B130" s="76" t="s">
        <v>360</v>
      </c>
      <c r="C130" s="175">
        <f>+C131+C132+C133</f>
        <v>0</v>
      </c>
      <c r="D130" s="175">
        <f>+D131+D132+D133</f>
        <v>0</v>
      </c>
    </row>
    <row r="131" spans="1:4" s="71" customFormat="1" ht="12" customHeight="1">
      <c r="A131" s="288" t="s">
        <v>192</v>
      </c>
      <c r="B131" s="7" t="s">
        <v>428</v>
      </c>
      <c r="C131" s="168"/>
      <c r="D131" s="168"/>
    </row>
    <row r="132" spans="1:4" ht="12" customHeight="1">
      <c r="A132" s="288" t="s">
        <v>195</v>
      </c>
      <c r="B132" s="7" t="s">
        <v>368</v>
      </c>
      <c r="C132" s="168"/>
      <c r="D132" s="168"/>
    </row>
    <row r="133" spans="1:4" ht="12" customHeight="1" thickBot="1">
      <c r="A133" s="297" t="s">
        <v>196</v>
      </c>
      <c r="B133" s="5" t="s">
        <v>427</v>
      </c>
      <c r="C133" s="168"/>
      <c r="D133" s="168"/>
    </row>
    <row r="134" spans="1:4" ht="12" customHeight="1" thickBot="1">
      <c r="A134" s="27" t="s">
        <v>10</v>
      </c>
      <c r="B134" s="76" t="s">
        <v>361</v>
      </c>
      <c r="C134" s="175">
        <f>+C135+C136+C137+C138+C139+C140</f>
        <v>0</v>
      </c>
      <c r="D134" s="175">
        <f>+D135+D136+D137+D138+D139+D140</f>
        <v>0</v>
      </c>
    </row>
    <row r="135" spans="1:4" ht="12" customHeight="1">
      <c r="A135" s="288" t="s">
        <v>57</v>
      </c>
      <c r="B135" s="7" t="s">
        <v>370</v>
      </c>
      <c r="C135" s="168"/>
      <c r="D135" s="168"/>
    </row>
    <row r="136" spans="1:4" ht="12" customHeight="1">
      <c r="A136" s="288" t="s">
        <v>58</v>
      </c>
      <c r="B136" s="7" t="s">
        <v>362</v>
      </c>
      <c r="C136" s="168"/>
      <c r="D136" s="168"/>
    </row>
    <row r="137" spans="1:4" ht="12" customHeight="1">
      <c r="A137" s="288" t="s">
        <v>59</v>
      </c>
      <c r="B137" s="7" t="s">
        <v>363</v>
      </c>
      <c r="C137" s="168"/>
      <c r="D137" s="168"/>
    </row>
    <row r="138" spans="1:4" ht="12" customHeight="1">
      <c r="A138" s="288" t="s">
        <v>117</v>
      </c>
      <c r="B138" s="7" t="s">
        <v>426</v>
      </c>
      <c r="C138" s="168"/>
      <c r="D138" s="168"/>
    </row>
    <row r="139" spans="1:4" ht="12" customHeight="1">
      <c r="A139" s="288" t="s">
        <v>118</v>
      </c>
      <c r="B139" s="7" t="s">
        <v>365</v>
      </c>
      <c r="C139" s="168"/>
      <c r="D139" s="168"/>
    </row>
    <row r="140" spans="1:4" s="71" customFormat="1" ht="12" customHeight="1" thickBot="1">
      <c r="A140" s="297" t="s">
        <v>119</v>
      </c>
      <c r="B140" s="5" t="s">
        <v>366</v>
      </c>
      <c r="C140" s="168"/>
      <c r="D140" s="168"/>
    </row>
    <row r="141" spans="1:11" ht="12" customHeight="1" thickBot="1">
      <c r="A141" s="27" t="s">
        <v>11</v>
      </c>
      <c r="B141" s="76" t="s">
        <v>432</v>
      </c>
      <c r="C141" s="181">
        <f>+C142+C143+C145+C146+C144</f>
        <v>0</v>
      </c>
      <c r="D141" s="181">
        <f>+D142+D143+D145+D146+D144</f>
        <v>0</v>
      </c>
      <c r="K141" s="167"/>
    </row>
    <row r="142" spans="1:4" ht="12.75">
      <c r="A142" s="288" t="s">
        <v>60</v>
      </c>
      <c r="B142" s="7" t="s">
        <v>302</v>
      </c>
      <c r="C142" s="168"/>
      <c r="D142" s="168"/>
    </row>
    <row r="143" spans="1:4" ht="12" customHeight="1">
      <c r="A143" s="288" t="s">
        <v>61</v>
      </c>
      <c r="B143" s="7" t="s">
        <v>303</v>
      </c>
      <c r="C143" s="168"/>
      <c r="D143" s="168"/>
    </row>
    <row r="144" spans="1:4" s="71" customFormat="1" ht="12" customHeight="1">
      <c r="A144" s="288" t="s">
        <v>216</v>
      </c>
      <c r="B144" s="7" t="s">
        <v>431</v>
      </c>
      <c r="C144" s="168"/>
      <c r="D144" s="168"/>
    </row>
    <row r="145" spans="1:4" s="71" customFormat="1" ht="12" customHeight="1">
      <c r="A145" s="288" t="s">
        <v>217</v>
      </c>
      <c r="B145" s="7" t="s">
        <v>375</v>
      </c>
      <c r="C145" s="168"/>
      <c r="D145" s="168"/>
    </row>
    <row r="146" spans="1:4" s="71" customFormat="1" ht="12" customHeight="1" thickBot="1">
      <c r="A146" s="297" t="s">
        <v>218</v>
      </c>
      <c r="B146" s="5" t="s">
        <v>322</v>
      </c>
      <c r="C146" s="168"/>
      <c r="D146" s="168"/>
    </row>
    <row r="147" spans="1:4" s="71" customFormat="1" ht="12" customHeight="1" thickBot="1">
      <c r="A147" s="27" t="s">
        <v>12</v>
      </c>
      <c r="B147" s="76" t="s">
        <v>376</v>
      </c>
      <c r="C147" s="184">
        <f>+C148+C149+C150+C151+C152</f>
        <v>0</v>
      </c>
      <c r="D147" s="184">
        <f>+D148+D149+D150+D151+D152</f>
        <v>0</v>
      </c>
    </row>
    <row r="148" spans="1:4" s="71" customFormat="1" ht="12" customHeight="1">
      <c r="A148" s="288" t="s">
        <v>62</v>
      </c>
      <c r="B148" s="7" t="s">
        <v>371</v>
      </c>
      <c r="C148" s="168"/>
      <c r="D148" s="168"/>
    </row>
    <row r="149" spans="1:4" s="71" customFormat="1" ht="12" customHeight="1">
      <c r="A149" s="288" t="s">
        <v>63</v>
      </c>
      <c r="B149" s="7" t="s">
        <v>378</v>
      </c>
      <c r="C149" s="168"/>
      <c r="D149" s="168"/>
    </row>
    <row r="150" spans="1:4" s="71" customFormat="1" ht="12" customHeight="1">
      <c r="A150" s="288" t="s">
        <v>228</v>
      </c>
      <c r="B150" s="7" t="s">
        <v>373</v>
      </c>
      <c r="C150" s="168"/>
      <c r="D150" s="168"/>
    </row>
    <row r="151" spans="1:4" ht="12.75" customHeight="1">
      <c r="A151" s="288" t="s">
        <v>229</v>
      </c>
      <c r="B151" s="7" t="s">
        <v>429</v>
      </c>
      <c r="C151" s="168"/>
      <c r="D151" s="168"/>
    </row>
    <row r="152" spans="1:4" ht="12.75" customHeight="1" thickBot="1">
      <c r="A152" s="297" t="s">
        <v>377</v>
      </c>
      <c r="B152" s="5" t="s">
        <v>380</v>
      </c>
      <c r="C152" s="169"/>
      <c r="D152" s="169"/>
    </row>
    <row r="153" spans="1:4" ht="12.75" customHeight="1" thickBot="1">
      <c r="A153" s="326" t="s">
        <v>13</v>
      </c>
      <c r="B153" s="76" t="s">
        <v>381</v>
      </c>
      <c r="C153" s="184"/>
      <c r="D153" s="184"/>
    </row>
    <row r="154" spans="1:4" ht="12" customHeight="1" thickBot="1">
      <c r="A154" s="326" t="s">
        <v>14</v>
      </c>
      <c r="B154" s="76" t="s">
        <v>382</v>
      </c>
      <c r="C154" s="184"/>
      <c r="D154" s="184"/>
    </row>
    <row r="155" spans="1:4" ht="15" customHeight="1" thickBot="1">
      <c r="A155" s="27" t="s">
        <v>15</v>
      </c>
      <c r="B155" s="76" t="s">
        <v>384</v>
      </c>
      <c r="C155" s="280">
        <f>+C130+C134+C141+C147+C153+C154</f>
        <v>0</v>
      </c>
      <c r="D155" s="280">
        <f>+D130+D134+D141+D147+D153+D154</f>
        <v>0</v>
      </c>
    </row>
    <row r="156" spans="1:4" ht="13.5" thickBot="1">
      <c r="A156" s="299" t="s">
        <v>16</v>
      </c>
      <c r="B156" s="243" t="s">
        <v>383</v>
      </c>
      <c r="C156" s="280">
        <f>+C129+C155</f>
        <v>30489015</v>
      </c>
      <c r="D156" s="280">
        <f>+D129+D155</f>
        <v>32294402</v>
      </c>
    </row>
    <row r="157" spans="1:4" ht="15" customHeight="1" thickBot="1">
      <c r="A157" s="249"/>
      <c r="B157" s="250"/>
      <c r="C157" s="251"/>
      <c r="D157" s="251"/>
    </row>
    <row r="158" spans="1:4" ht="14.25" customHeight="1" thickBot="1">
      <c r="A158" s="164" t="s">
        <v>430</v>
      </c>
      <c r="B158" s="165"/>
      <c r="C158" s="74">
        <v>7</v>
      </c>
      <c r="D158" s="74">
        <v>7</v>
      </c>
    </row>
    <row r="159" spans="1:4" ht="13.5" thickBot="1">
      <c r="A159" s="164" t="s">
        <v>146</v>
      </c>
      <c r="B159" s="165"/>
      <c r="C159" s="74">
        <v>0</v>
      </c>
      <c r="D159" s="74">
        <v>0</v>
      </c>
    </row>
    <row r="166" ht="12.75">
      <c r="G166" s="2">
        <f>357224112-45180775+20302303+30489015</f>
        <v>362834655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75" r:id="rId1"/>
  <rowBreaks count="1" manualBreakCount="1">
    <brk id="91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view="pageLayout" zoomScaleNormal="130" zoomScaleSheetLayoutView="100" workbookViewId="0" topLeftCell="A1">
      <selection activeCell="B95" sqref="B95"/>
    </sheetView>
  </sheetViews>
  <sheetFormatPr defaultColWidth="9.00390625" defaultRowHeight="12.75"/>
  <cols>
    <col min="1" max="1" width="9.50390625" style="244" customWidth="1"/>
    <col min="2" max="2" width="91.625" style="244" customWidth="1"/>
    <col min="3" max="4" width="21.625" style="245" customWidth="1"/>
    <col min="5" max="5" width="9.375" style="267" customWidth="1"/>
    <col min="6" max="6" width="11.50390625" style="267" bestFit="1" customWidth="1"/>
    <col min="7" max="7" width="20.125" style="344" bestFit="1" customWidth="1"/>
    <col min="8" max="16384" width="9.375" style="267" customWidth="1"/>
  </cols>
  <sheetData>
    <row r="1" spans="1:4" ht="15.75" customHeight="1">
      <c r="A1" s="350" t="s">
        <v>3</v>
      </c>
      <c r="B1" s="350"/>
      <c r="C1" s="350"/>
      <c r="D1" s="267"/>
    </row>
    <row r="2" spans="1:4" ht="15.75" customHeight="1" thickBot="1">
      <c r="A2" s="349" t="s">
        <v>103</v>
      </c>
      <c r="B2" s="349"/>
      <c r="C2" s="185"/>
      <c r="D2" s="185" t="s">
        <v>440</v>
      </c>
    </row>
    <row r="3" spans="1:4" ht="37.5" customHeight="1" thickBot="1">
      <c r="A3" s="21" t="s">
        <v>52</v>
      </c>
      <c r="B3" s="22" t="s">
        <v>5</v>
      </c>
      <c r="C3" s="30" t="s">
        <v>471</v>
      </c>
      <c r="D3" s="30" t="s">
        <v>472</v>
      </c>
    </row>
    <row r="4" spans="1:7" s="268" customFormat="1" ht="12" customHeight="1" thickBot="1">
      <c r="A4" s="262" t="s">
        <v>404</v>
      </c>
      <c r="B4" s="263" t="s">
        <v>405</v>
      </c>
      <c r="C4" s="264" t="s">
        <v>406</v>
      </c>
      <c r="D4" s="264" t="s">
        <v>408</v>
      </c>
      <c r="G4" s="345"/>
    </row>
    <row r="5" spans="1:7" s="269" customFormat="1" ht="12" customHeight="1" thickBot="1">
      <c r="A5" s="18" t="s">
        <v>6</v>
      </c>
      <c r="B5" s="19" t="s">
        <v>176</v>
      </c>
      <c r="C5" s="175">
        <f>+C6+C7+C8+C9+C10+C11</f>
        <v>64506531</v>
      </c>
      <c r="D5" s="175">
        <f>+D6+D7+D8+D9+D10+D11</f>
        <v>66840828</v>
      </c>
      <c r="G5" s="346"/>
    </row>
    <row r="6" spans="1:7" s="269" customFormat="1" ht="12" customHeight="1">
      <c r="A6" s="13" t="s">
        <v>64</v>
      </c>
      <c r="B6" s="270" t="s">
        <v>177</v>
      </c>
      <c r="C6" s="178">
        <f>+'9.1. sz. mell'!C9+'9.2. sz. mell'!C9+'9.3. sz. mell'!C9</f>
        <v>16711182</v>
      </c>
      <c r="D6" s="178">
        <f>+'9.1. sz. mell'!D9+'9.2. sz. mell'!D9+'9.3. sz. mell'!D9</f>
        <v>16739265</v>
      </c>
      <c r="G6" s="346"/>
    </row>
    <row r="7" spans="1:7" s="269" customFormat="1" ht="12" customHeight="1">
      <c r="A7" s="12" t="s">
        <v>65</v>
      </c>
      <c r="B7" s="271" t="s">
        <v>178</v>
      </c>
      <c r="C7" s="178">
        <f>+'9.1. sz. mell'!C10+'9.2. sz. mell'!C10+'9.3. sz. mell'!C10</f>
        <v>21737170</v>
      </c>
      <c r="D7" s="178">
        <f>+'9.1. sz. mell'!D10+'9.2. sz. mell'!D10+'9.3. sz. mell'!D10</f>
        <v>23232292</v>
      </c>
      <c r="G7" s="346"/>
    </row>
    <row r="8" spans="1:7" s="269" customFormat="1" ht="12" customHeight="1">
      <c r="A8" s="12" t="s">
        <v>66</v>
      </c>
      <c r="B8" s="271" t="s">
        <v>179</v>
      </c>
      <c r="C8" s="178">
        <f>+'9.1. sz. mell'!C11+'9.2. sz. mell'!C11+'9.3. sz. mell'!C11</f>
        <v>24258179</v>
      </c>
      <c r="D8" s="178">
        <f>+'9.1. sz. mell'!D11+'9.2. sz. mell'!D11+'9.3. sz. mell'!D11</f>
        <v>24572041</v>
      </c>
      <c r="G8" s="346"/>
    </row>
    <row r="9" spans="1:7" s="269" customFormat="1" ht="12" customHeight="1">
      <c r="A9" s="12" t="s">
        <v>67</v>
      </c>
      <c r="B9" s="271" t="s">
        <v>180</v>
      </c>
      <c r="C9" s="178">
        <f>+'9.1. sz. mell'!C12+'9.2. sz. mell'!C12+'9.3. sz. mell'!C12</f>
        <v>1800000</v>
      </c>
      <c r="D9" s="178">
        <f>+'9.1. sz. mell'!D12+'9.2. sz. mell'!D12+'9.3. sz. mell'!D12</f>
        <v>1838185</v>
      </c>
      <c r="G9" s="346"/>
    </row>
    <row r="10" spans="1:7" s="269" customFormat="1" ht="12" customHeight="1">
      <c r="A10" s="12" t="s">
        <v>99</v>
      </c>
      <c r="B10" s="171" t="s">
        <v>340</v>
      </c>
      <c r="C10" s="178">
        <f>+'9.1. sz. mell'!C13+'9.2. sz. mell'!C13+'9.3. sz. mell'!C13</f>
        <v>0</v>
      </c>
      <c r="D10" s="178">
        <f>+'9.1. sz. mell'!D13+'9.2. sz. mell'!D13+'9.3. sz. mell'!D13</f>
        <v>0</v>
      </c>
      <c r="G10" s="346"/>
    </row>
    <row r="11" spans="1:7" s="269" customFormat="1" ht="12" customHeight="1" thickBot="1">
      <c r="A11" s="14" t="s">
        <v>68</v>
      </c>
      <c r="B11" s="172" t="s">
        <v>341</v>
      </c>
      <c r="C11" s="178">
        <f>+'9.1. sz. mell'!C14+'9.2. sz. mell'!C14+'9.3. sz. mell'!C14</f>
        <v>0</v>
      </c>
      <c r="D11" s="178">
        <f>+'9.1. sz. mell'!D14+'9.2. sz. mell'!D14+'9.3. sz. mell'!D14</f>
        <v>459045</v>
      </c>
      <c r="F11" s="340"/>
      <c r="G11" s="346"/>
    </row>
    <row r="12" spans="1:7" s="269" customFormat="1" ht="12" customHeight="1" thickBot="1">
      <c r="A12" s="18" t="s">
        <v>7</v>
      </c>
      <c r="B12" s="170" t="s">
        <v>181</v>
      </c>
      <c r="C12" s="175">
        <f>+C13+C14+C15+C16+C17</f>
        <v>6806778</v>
      </c>
      <c r="D12" s="175">
        <f>+D13+D14+D15+D16+D17</f>
        <v>8721920</v>
      </c>
      <c r="G12" s="346"/>
    </row>
    <row r="13" spans="1:7" s="269" customFormat="1" ht="12" customHeight="1">
      <c r="A13" s="13" t="s">
        <v>70</v>
      </c>
      <c r="B13" s="270" t="s">
        <v>182</v>
      </c>
      <c r="C13" s="178">
        <f>+'9.1. sz. mell'!C16+'9.2. sz. mell'!C16+'9.3. sz. mell'!C16</f>
        <v>0</v>
      </c>
      <c r="D13" s="178">
        <f>+'9.1. sz. mell'!D16+'9.2. sz. mell'!D16+'9.3. sz. mell'!D16</f>
        <v>0</v>
      </c>
      <c r="G13" s="346"/>
    </row>
    <row r="14" spans="1:7" s="269" customFormat="1" ht="12" customHeight="1">
      <c r="A14" s="12" t="s">
        <v>71</v>
      </c>
      <c r="B14" s="271" t="s">
        <v>183</v>
      </c>
      <c r="C14" s="178">
        <f>+'9.1. sz. mell'!C17+'9.2. sz. mell'!C17+'9.3. sz. mell'!C17</f>
        <v>0</v>
      </c>
      <c r="D14" s="178">
        <f>+'9.1. sz. mell'!D17+'9.2. sz. mell'!D17+'9.3. sz. mell'!D17</f>
        <v>0</v>
      </c>
      <c r="G14" s="346"/>
    </row>
    <row r="15" spans="1:7" s="269" customFormat="1" ht="12" customHeight="1">
      <c r="A15" s="12" t="s">
        <v>72</v>
      </c>
      <c r="B15" s="271" t="s">
        <v>332</v>
      </c>
      <c r="C15" s="178">
        <f>+'9.1. sz. mell'!C18+'9.2. sz. mell'!C18+'9.3. sz. mell'!C18</f>
        <v>0</v>
      </c>
      <c r="D15" s="178">
        <f>+'9.1. sz. mell'!D18+'9.2. sz. mell'!D18+'9.3. sz. mell'!D18</f>
        <v>0</v>
      </c>
      <c r="G15" s="346"/>
    </row>
    <row r="16" spans="1:7" s="269" customFormat="1" ht="12" customHeight="1">
      <c r="A16" s="12" t="s">
        <v>73</v>
      </c>
      <c r="B16" s="271" t="s">
        <v>333</v>
      </c>
      <c r="C16" s="178">
        <f>+'9.1. sz. mell'!C19+'9.2. sz. mell'!C19+'9.3. sz. mell'!C19</f>
        <v>0</v>
      </c>
      <c r="D16" s="178">
        <f>+'9.1. sz. mell'!D19+'9.2. sz. mell'!D19+'9.3. sz. mell'!D19</f>
        <v>0</v>
      </c>
      <c r="G16" s="346"/>
    </row>
    <row r="17" spans="1:7" s="269" customFormat="1" ht="12" customHeight="1">
      <c r="A17" s="12" t="s">
        <v>74</v>
      </c>
      <c r="B17" s="271" t="s">
        <v>184</v>
      </c>
      <c r="C17" s="178">
        <f>+'9.1. sz. mell'!C20+'9.2. sz. mell'!C20+'9.3. sz. mell'!C20</f>
        <v>6806778</v>
      </c>
      <c r="D17" s="178">
        <f>+'9.1. sz. mell'!D20+'9.2. sz. mell'!D20+'9.3. sz. mell'!D20</f>
        <v>8721920</v>
      </c>
      <c r="G17" s="346"/>
    </row>
    <row r="18" spans="1:7" s="269" customFormat="1" ht="12" customHeight="1" thickBot="1">
      <c r="A18" s="14" t="s">
        <v>80</v>
      </c>
      <c r="B18" s="172" t="s">
        <v>185</v>
      </c>
      <c r="C18" s="178">
        <f>+'9.1. sz. mell'!C21+'9.2. sz. mell'!C21+'9.3. sz. mell'!C21</f>
        <v>5370421</v>
      </c>
      <c r="D18" s="178">
        <f>+'9.1. sz. mell'!D21+'9.2. sz. mell'!D21+'9.3. sz. mell'!D21</f>
        <v>5370421</v>
      </c>
      <c r="G18" s="346"/>
    </row>
    <row r="19" spans="1:7" s="269" customFormat="1" ht="12" customHeight="1" thickBot="1">
      <c r="A19" s="18" t="s">
        <v>8</v>
      </c>
      <c r="B19" s="19" t="s">
        <v>186</v>
      </c>
      <c r="C19" s="175">
        <f>+C20+C21+C22+C23+C24</f>
        <v>204032355</v>
      </c>
      <c r="D19" s="175">
        <f>+D20+D21+D22+D23+D24</f>
        <v>187968736</v>
      </c>
      <c r="G19" s="346"/>
    </row>
    <row r="20" spans="1:7" s="269" customFormat="1" ht="12" customHeight="1">
      <c r="A20" s="13" t="s">
        <v>53</v>
      </c>
      <c r="B20" s="270" t="s">
        <v>187</v>
      </c>
      <c r="C20" s="178">
        <f>+'9.1. sz. mell'!C23+'9.2. sz. mell'!C23+'9.3. sz. mell'!C23</f>
        <v>0</v>
      </c>
      <c r="D20" s="178">
        <f>+'9.1. sz. mell'!D23+'9.2. sz. mell'!D23+'9.3. sz. mell'!D23</f>
        <v>0</v>
      </c>
      <c r="G20" s="346"/>
    </row>
    <row r="21" spans="1:7" s="269" customFormat="1" ht="12" customHeight="1">
      <c r="A21" s="12" t="s">
        <v>54</v>
      </c>
      <c r="B21" s="271" t="s">
        <v>188</v>
      </c>
      <c r="C21" s="178">
        <f>+'9.1. sz. mell'!C24+'9.2. sz. mell'!C24+'9.3. sz. mell'!C24</f>
        <v>0</v>
      </c>
      <c r="D21" s="178">
        <f>+'9.1. sz. mell'!D24+'9.2. sz. mell'!D24+'9.3. sz. mell'!D24</f>
        <v>0</v>
      </c>
      <c r="G21" s="346"/>
    </row>
    <row r="22" spans="1:7" s="269" customFormat="1" ht="12" customHeight="1">
      <c r="A22" s="12" t="s">
        <v>55</v>
      </c>
      <c r="B22" s="271" t="s">
        <v>334</v>
      </c>
      <c r="C22" s="178">
        <f>+'9.1. sz. mell'!C25+'9.2. sz. mell'!C25+'9.3. sz. mell'!C25</f>
        <v>0</v>
      </c>
      <c r="D22" s="178">
        <f>+'9.1. sz. mell'!D25+'9.2. sz. mell'!D25+'9.3. sz. mell'!D25</f>
        <v>0</v>
      </c>
      <c r="G22" s="346"/>
    </row>
    <row r="23" spans="1:7" s="269" customFormat="1" ht="12" customHeight="1">
      <c r="A23" s="12" t="s">
        <v>56</v>
      </c>
      <c r="B23" s="271" t="s">
        <v>335</v>
      </c>
      <c r="C23" s="178">
        <f>+'9.1. sz. mell'!C26+'9.2. sz. mell'!C26+'9.3. sz. mell'!C26</f>
        <v>0</v>
      </c>
      <c r="D23" s="178">
        <f>+'9.1. sz. mell'!D26+'9.2. sz. mell'!D26+'9.3. sz. mell'!D26</f>
        <v>0</v>
      </c>
      <c r="G23" s="346"/>
    </row>
    <row r="24" spans="1:7" s="269" customFormat="1" ht="12" customHeight="1">
      <c r="A24" s="12" t="s">
        <v>113</v>
      </c>
      <c r="B24" s="271" t="s">
        <v>189</v>
      </c>
      <c r="C24" s="178">
        <f>+'9.1. sz. mell'!C27+'9.2. sz. mell'!C27+'9.3. sz. mell'!C27</f>
        <v>204032355</v>
      </c>
      <c r="D24" s="178">
        <f>+'9.1. sz. mell'!D27+'9.2. sz. mell'!D27+'9.3. sz. mell'!D27</f>
        <v>187968736</v>
      </c>
      <c r="G24" s="346"/>
    </row>
    <row r="25" spans="1:7" s="269" customFormat="1" ht="12" customHeight="1" thickBot="1">
      <c r="A25" s="14" t="s">
        <v>114</v>
      </c>
      <c r="B25" s="272" t="s">
        <v>190</v>
      </c>
      <c r="C25" s="178">
        <f>+'9.1. sz. mell'!C28+'9.2. sz. mell'!C28+'9.3. sz. mell'!C28</f>
        <v>204032355</v>
      </c>
      <c r="D25" s="178">
        <f>+'9.1. sz. mell'!D28+'9.2. sz. mell'!D28+'9.3. sz. mell'!D28</f>
        <v>187968736</v>
      </c>
      <c r="G25" s="346"/>
    </row>
    <row r="26" spans="1:7" s="269" customFormat="1" ht="12" customHeight="1" thickBot="1">
      <c r="A26" s="18" t="s">
        <v>115</v>
      </c>
      <c r="B26" s="19" t="s">
        <v>191</v>
      </c>
      <c r="C26" s="181">
        <f>+C27+C31+C32+C33</f>
        <v>17500000</v>
      </c>
      <c r="D26" s="181">
        <f>+D27+D31+D32+D33</f>
        <v>15020000</v>
      </c>
      <c r="G26" s="346"/>
    </row>
    <row r="27" spans="1:7" s="269" customFormat="1" ht="12" customHeight="1">
      <c r="A27" s="13" t="s">
        <v>192</v>
      </c>
      <c r="B27" s="270" t="s">
        <v>347</v>
      </c>
      <c r="C27" s="178">
        <f>+'9.1. sz. mell'!C30+'9.2. sz. mell'!C30+'9.3. sz. mell'!C30</f>
        <v>15000000</v>
      </c>
      <c r="D27" s="178">
        <f>+'9.1. sz. mell'!D30+'9.2. sz. mell'!D30+'9.3. sz. mell'!D30</f>
        <v>15000000</v>
      </c>
      <c r="G27" s="346"/>
    </row>
    <row r="28" spans="1:7" s="269" customFormat="1" ht="12" customHeight="1">
      <c r="A28" s="12" t="s">
        <v>193</v>
      </c>
      <c r="B28" s="271" t="s">
        <v>198</v>
      </c>
      <c r="C28" s="178">
        <f>+'9.1. sz. mell'!C31+'9.2. sz. mell'!C31+'9.3. sz. mell'!C31</f>
        <v>2000000</v>
      </c>
      <c r="D28" s="178">
        <f>+'9.1. sz. mell'!D31+'9.2. sz. mell'!D31+'9.3. sz. mell'!D31</f>
        <v>2000000</v>
      </c>
      <c r="G28" s="346"/>
    </row>
    <row r="29" spans="1:7" s="269" customFormat="1" ht="12" customHeight="1">
      <c r="A29" s="12" t="s">
        <v>194</v>
      </c>
      <c r="B29" s="271" t="s">
        <v>199</v>
      </c>
      <c r="C29" s="178">
        <f>+'9.1. sz. mell'!C32+'9.2. sz. mell'!C32+'9.3. sz. mell'!C32</f>
        <v>0</v>
      </c>
      <c r="D29" s="178">
        <f>+'9.1. sz. mell'!D32+'9.2. sz. mell'!D32+'9.3. sz. mell'!D32</f>
        <v>0</v>
      </c>
      <c r="G29" s="346"/>
    </row>
    <row r="30" spans="1:7" s="269" customFormat="1" ht="12" customHeight="1">
      <c r="A30" s="12" t="s">
        <v>345</v>
      </c>
      <c r="B30" s="316" t="s">
        <v>346</v>
      </c>
      <c r="C30" s="178">
        <f>+'9.1. sz. mell'!C33+'9.2. sz. mell'!C33+'9.3. sz. mell'!C33</f>
        <v>13000000</v>
      </c>
      <c r="D30" s="178">
        <f>+'9.1. sz. mell'!D33+'9.2. sz. mell'!D33+'9.3. sz. mell'!D33</f>
        <v>13000000</v>
      </c>
      <c r="G30" s="346"/>
    </row>
    <row r="31" spans="1:7" s="269" customFormat="1" ht="12" customHeight="1">
      <c r="A31" s="12" t="s">
        <v>195</v>
      </c>
      <c r="B31" s="271" t="s">
        <v>200</v>
      </c>
      <c r="C31" s="178">
        <f>+'9.1. sz. mell'!C34+'9.2. sz. mell'!C34+'9.3. sz. mell'!C34</f>
        <v>2480000</v>
      </c>
      <c r="D31" s="178">
        <f>+'9.1. sz. mell'!D34+'9.2. sz. mell'!D34+'9.3. sz. mell'!D34</f>
        <v>0</v>
      </c>
      <c r="G31" s="346"/>
    </row>
    <row r="32" spans="1:7" s="269" customFormat="1" ht="12" customHeight="1">
      <c r="A32" s="12" t="s">
        <v>196</v>
      </c>
      <c r="B32" s="271" t="s">
        <v>201</v>
      </c>
      <c r="C32" s="178">
        <f>+'9.1. sz. mell'!C35+'9.2. sz. mell'!C35+'9.3. sz. mell'!C35</f>
        <v>0</v>
      </c>
      <c r="D32" s="178">
        <f>+'9.1. sz. mell'!D35+'9.2. sz. mell'!D35+'9.3. sz. mell'!D35</f>
        <v>0</v>
      </c>
      <c r="G32" s="346"/>
    </row>
    <row r="33" spans="1:7" s="269" customFormat="1" ht="12" customHeight="1" thickBot="1">
      <c r="A33" s="14" t="s">
        <v>197</v>
      </c>
      <c r="B33" s="272" t="s">
        <v>202</v>
      </c>
      <c r="C33" s="178">
        <f>+'9.1. sz. mell'!C36+'9.2. sz. mell'!C36+'9.3. sz. mell'!C36</f>
        <v>20000</v>
      </c>
      <c r="D33" s="178">
        <f>+'9.1. sz. mell'!D36+'9.2. sz. mell'!D36+'9.3. sz. mell'!D36</f>
        <v>20000</v>
      </c>
      <c r="G33" s="346"/>
    </row>
    <row r="34" spans="1:7" s="269" customFormat="1" ht="12" customHeight="1" thickBot="1">
      <c r="A34" s="18" t="s">
        <v>10</v>
      </c>
      <c r="B34" s="19" t="s">
        <v>342</v>
      </c>
      <c r="C34" s="175">
        <f>SUM(C35:C45)</f>
        <v>5790543</v>
      </c>
      <c r="D34" s="175">
        <f>SUM(D35:D45)</f>
        <v>6598511</v>
      </c>
      <c r="G34" s="346"/>
    </row>
    <row r="35" spans="1:7" s="269" customFormat="1" ht="12" customHeight="1">
      <c r="A35" s="13" t="s">
        <v>57</v>
      </c>
      <c r="B35" s="270" t="s">
        <v>205</v>
      </c>
      <c r="C35" s="178">
        <f>+'9.1. sz. mell'!C38+'9.2. sz. mell'!C38+'9.3. sz. mell'!C38</f>
        <v>0</v>
      </c>
      <c r="D35" s="178">
        <f>+'9.1. sz. mell'!D38+'9.2. sz. mell'!D38+'9.3. sz. mell'!D38</f>
        <v>0</v>
      </c>
      <c r="G35" s="346"/>
    </row>
    <row r="36" spans="1:7" s="269" customFormat="1" ht="12" customHeight="1">
      <c r="A36" s="12" t="s">
        <v>58</v>
      </c>
      <c r="B36" s="271" t="s">
        <v>206</v>
      </c>
      <c r="C36" s="178">
        <f>+'9.1. sz. mell'!C39+'9.2. sz. mell'!C39+'9.3. sz. mell'!C39</f>
        <v>1673954</v>
      </c>
      <c r="D36" s="178">
        <f>+'9.1. sz. mell'!D39+'9.2. sz. mell'!D39+'9.3. sz. mell'!D39</f>
        <v>1673954</v>
      </c>
      <c r="G36" s="346"/>
    </row>
    <row r="37" spans="1:7" s="269" customFormat="1" ht="12" customHeight="1">
      <c r="A37" s="12" t="s">
        <v>59</v>
      </c>
      <c r="B37" s="271" t="s">
        <v>207</v>
      </c>
      <c r="C37" s="178">
        <f>+'9.1. sz. mell'!C40+'9.2. sz. mell'!C40+'9.3. sz. mell'!C40</f>
        <v>0</v>
      </c>
      <c r="D37" s="178">
        <f>+'9.1. sz. mell'!D40+'9.2. sz. mell'!D40+'9.3. sz. mell'!D40</f>
        <v>0</v>
      </c>
      <c r="G37" s="346"/>
    </row>
    <row r="38" spans="1:7" s="269" customFormat="1" ht="12" customHeight="1">
      <c r="A38" s="12" t="s">
        <v>117</v>
      </c>
      <c r="B38" s="271" t="s">
        <v>208</v>
      </c>
      <c r="C38" s="178">
        <f>+'9.1. sz. mell'!C41+'9.2. sz. mell'!C41+'9.3. sz. mell'!C41</f>
        <v>0</v>
      </c>
      <c r="D38" s="178">
        <f>+'9.1. sz. mell'!D41+'9.2. sz. mell'!D41+'9.3. sz. mell'!D41</f>
        <v>0</v>
      </c>
      <c r="G38" s="346"/>
    </row>
    <row r="39" spans="1:7" s="269" customFormat="1" ht="12" customHeight="1">
      <c r="A39" s="12" t="s">
        <v>118</v>
      </c>
      <c r="B39" s="271" t="s">
        <v>209</v>
      </c>
      <c r="C39" s="178">
        <f>+'9.1. sz. mell'!C42+'9.2. sz. mell'!C42+'9.3. sz. mell'!C42</f>
        <v>2877656</v>
      </c>
      <c r="D39" s="178">
        <f>+'9.1. sz. mell'!D42+'9.2. sz. mell'!D42+'9.3. sz. mell'!D42</f>
        <v>3513851</v>
      </c>
      <c r="G39" s="346"/>
    </row>
    <row r="40" spans="1:7" s="269" customFormat="1" ht="12" customHeight="1">
      <c r="A40" s="12" t="s">
        <v>119</v>
      </c>
      <c r="B40" s="271" t="s">
        <v>210</v>
      </c>
      <c r="C40" s="178">
        <f>+'9.1. sz. mell'!C43+'9.2. sz. mell'!C43+'9.3. sz. mell'!C43</f>
        <v>1228933</v>
      </c>
      <c r="D40" s="178">
        <f>+'9.1. sz. mell'!D43+'9.2. sz. mell'!D43+'9.3. sz. mell'!D43</f>
        <v>1400706</v>
      </c>
      <c r="G40" s="346"/>
    </row>
    <row r="41" spans="1:7" s="269" customFormat="1" ht="12" customHeight="1">
      <c r="A41" s="12" t="s">
        <v>120</v>
      </c>
      <c r="B41" s="271" t="s">
        <v>211</v>
      </c>
      <c r="C41" s="178">
        <f>+'9.1. sz. mell'!C44+'9.2. sz. mell'!C44+'9.3. sz. mell'!C44</f>
        <v>0</v>
      </c>
      <c r="D41" s="178">
        <f>+'9.1. sz. mell'!D44+'9.2. sz. mell'!D44+'9.3. sz. mell'!D44</f>
        <v>0</v>
      </c>
      <c r="G41" s="346"/>
    </row>
    <row r="42" spans="1:7" s="269" customFormat="1" ht="12" customHeight="1">
      <c r="A42" s="12" t="s">
        <v>121</v>
      </c>
      <c r="B42" s="271" t="s">
        <v>212</v>
      </c>
      <c r="C42" s="178">
        <f>+'9.1. sz. mell'!C45+'9.2. sz. mell'!C45+'9.3. sz. mell'!C45</f>
        <v>5000</v>
      </c>
      <c r="D42" s="178">
        <f>+'9.1. sz. mell'!D45+'9.2. sz. mell'!D45+'9.3. sz. mell'!D45</f>
        <v>5000</v>
      </c>
      <c r="G42" s="346"/>
    </row>
    <row r="43" spans="1:7" s="269" customFormat="1" ht="12" customHeight="1">
      <c r="A43" s="12" t="s">
        <v>203</v>
      </c>
      <c r="B43" s="271" t="s">
        <v>213</v>
      </c>
      <c r="C43" s="178">
        <f>+'9.1. sz. mell'!C46+'9.2. sz. mell'!C46+'9.3. sz. mell'!C46</f>
        <v>0</v>
      </c>
      <c r="D43" s="178">
        <f>+'9.1. sz. mell'!D46+'9.2. sz. mell'!D46+'9.3. sz. mell'!D46</f>
        <v>0</v>
      </c>
      <c r="G43" s="346"/>
    </row>
    <row r="44" spans="1:7" s="269" customFormat="1" ht="12" customHeight="1">
      <c r="A44" s="14" t="s">
        <v>204</v>
      </c>
      <c r="B44" s="272" t="s">
        <v>344</v>
      </c>
      <c r="C44" s="178">
        <f>+'9.1. sz. mell'!C47+'9.2. sz. mell'!C47+'9.3. sz. mell'!C47</f>
        <v>0</v>
      </c>
      <c r="D44" s="178">
        <f>+'9.1. sz. mell'!D47+'9.2. sz. mell'!D47+'9.3. sz. mell'!D47</f>
        <v>0</v>
      </c>
      <c r="G44" s="346"/>
    </row>
    <row r="45" spans="1:7" s="269" customFormat="1" ht="12" customHeight="1" thickBot="1">
      <c r="A45" s="14" t="s">
        <v>343</v>
      </c>
      <c r="B45" s="172" t="s">
        <v>214</v>
      </c>
      <c r="C45" s="178">
        <f>+'9.1. sz. mell'!C48+'9.2. sz. mell'!C48+'9.3. sz. mell'!C48</f>
        <v>5000</v>
      </c>
      <c r="D45" s="178">
        <f>+'9.1. sz. mell'!D48+'9.2. sz. mell'!D48+'9.3. sz. mell'!D48</f>
        <v>5000</v>
      </c>
      <c r="G45" s="346"/>
    </row>
    <row r="46" spans="1:7" s="269" customFormat="1" ht="12" customHeight="1" thickBot="1">
      <c r="A46" s="18" t="s">
        <v>11</v>
      </c>
      <c r="B46" s="19" t="s">
        <v>215</v>
      </c>
      <c r="C46" s="175">
        <f>SUM(C47:C51)</f>
        <v>0</v>
      </c>
      <c r="D46" s="175">
        <f>SUM(D47:D51)</f>
        <v>0</v>
      </c>
      <c r="G46" s="346"/>
    </row>
    <row r="47" spans="1:7" s="269" customFormat="1" ht="12" customHeight="1">
      <c r="A47" s="13" t="s">
        <v>60</v>
      </c>
      <c r="B47" s="270" t="s">
        <v>219</v>
      </c>
      <c r="C47" s="178">
        <f>+'9.1. sz. mell'!C50+'9.2. sz. mell'!C50+'9.3. sz. mell'!C50</f>
        <v>0</v>
      </c>
      <c r="D47" s="178">
        <f>+'9.1. sz. mell'!D50+'9.2. sz. mell'!D50+'9.3. sz. mell'!D50</f>
        <v>0</v>
      </c>
      <c r="G47" s="346"/>
    </row>
    <row r="48" spans="1:7" s="269" customFormat="1" ht="12" customHeight="1">
      <c r="A48" s="12" t="s">
        <v>61</v>
      </c>
      <c r="B48" s="271" t="s">
        <v>220</v>
      </c>
      <c r="C48" s="178">
        <f>+'9.1. sz. mell'!C51+'9.2. sz. mell'!C51+'9.3. sz. mell'!C51</f>
        <v>0</v>
      </c>
      <c r="D48" s="178">
        <f>+'9.1. sz. mell'!D51+'9.2. sz. mell'!D51+'9.3. sz. mell'!D51</f>
        <v>0</v>
      </c>
      <c r="G48" s="346"/>
    </row>
    <row r="49" spans="1:7" s="269" customFormat="1" ht="12" customHeight="1">
      <c r="A49" s="12" t="s">
        <v>216</v>
      </c>
      <c r="B49" s="271" t="s">
        <v>221</v>
      </c>
      <c r="C49" s="178">
        <f>+'9.1. sz. mell'!C52+'9.2. sz. mell'!C52+'9.3. sz. mell'!C52</f>
        <v>0</v>
      </c>
      <c r="D49" s="178">
        <f>+'9.1. sz. mell'!D52+'9.2. sz. mell'!D52+'9.3. sz. mell'!D52</f>
        <v>0</v>
      </c>
      <c r="G49" s="346"/>
    </row>
    <row r="50" spans="1:7" s="269" customFormat="1" ht="12" customHeight="1">
      <c r="A50" s="12" t="s">
        <v>217</v>
      </c>
      <c r="B50" s="271" t="s">
        <v>222</v>
      </c>
      <c r="C50" s="178">
        <f>+'9.1. sz. mell'!C53+'9.2. sz. mell'!C53+'9.3. sz. mell'!C53</f>
        <v>0</v>
      </c>
      <c r="D50" s="178">
        <f>+'9.1. sz. mell'!D53+'9.2. sz. mell'!D53+'9.3. sz. mell'!D53</f>
        <v>0</v>
      </c>
      <c r="G50" s="346"/>
    </row>
    <row r="51" spans="1:7" s="269" customFormat="1" ht="12" customHeight="1" thickBot="1">
      <c r="A51" s="14" t="s">
        <v>218</v>
      </c>
      <c r="B51" s="172" t="s">
        <v>223</v>
      </c>
      <c r="C51" s="178">
        <f>+'9.1. sz. mell'!C54+'9.2. sz. mell'!C54+'9.3. sz. mell'!C54</f>
        <v>0</v>
      </c>
      <c r="D51" s="178">
        <f>+'9.1. sz. mell'!D54+'9.2. sz. mell'!D54+'9.3. sz. mell'!D54</f>
        <v>0</v>
      </c>
      <c r="G51" s="346"/>
    </row>
    <row r="52" spans="1:7" s="269" customFormat="1" ht="12" customHeight="1" thickBot="1">
      <c r="A52" s="18" t="s">
        <v>122</v>
      </c>
      <c r="B52" s="19" t="s">
        <v>224</v>
      </c>
      <c r="C52" s="175">
        <f>SUM(C53:C55)</f>
        <v>0</v>
      </c>
      <c r="D52" s="175">
        <f>SUM(D53:D55)</f>
        <v>0</v>
      </c>
      <c r="G52" s="346"/>
    </row>
    <row r="53" spans="1:7" s="269" customFormat="1" ht="12" customHeight="1">
      <c r="A53" s="13" t="s">
        <v>62</v>
      </c>
      <c r="B53" s="270" t="s">
        <v>225</v>
      </c>
      <c r="C53" s="178">
        <f>+'9.1. sz. mell'!C56+'9.2. sz. mell'!C56+'9.3. sz. mell'!C56</f>
        <v>0</v>
      </c>
      <c r="D53" s="178">
        <f>+'9.1. sz. mell'!D56+'9.2. sz. mell'!D56+'9.3. sz. mell'!D56</f>
        <v>0</v>
      </c>
      <c r="G53" s="346"/>
    </row>
    <row r="54" spans="1:7" s="269" customFormat="1" ht="12" customHeight="1">
      <c r="A54" s="12" t="s">
        <v>63</v>
      </c>
      <c r="B54" s="271" t="s">
        <v>336</v>
      </c>
      <c r="C54" s="178">
        <f>+'9.1. sz. mell'!C57+'9.2. sz. mell'!C57+'9.3. sz. mell'!C57</f>
        <v>0</v>
      </c>
      <c r="D54" s="178">
        <f>+'9.1. sz. mell'!D57+'9.2. sz. mell'!D57+'9.3. sz. mell'!D57</f>
        <v>0</v>
      </c>
      <c r="G54" s="346"/>
    </row>
    <row r="55" spans="1:7" s="269" customFormat="1" ht="12" customHeight="1">
      <c r="A55" s="12" t="s">
        <v>228</v>
      </c>
      <c r="B55" s="271" t="s">
        <v>226</v>
      </c>
      <c r="C55" s="178">
        <f>+'9.1. sz. mell'!C58+'9.2. sz. mell'!C58+'9.3. sz. mell'!C58</f>
        <v>0</v>
      </c>
      <c r="D55" s="178">
        <f>+'9.1. sz. mell'!D58+'9.2. sz. mell'!D58+'9.3. sz. mell'!D58</f>
        <v>0</v>
      </c>
      <c r="G55" s="346"/>
    </row>
    <row r="56" spans="1:7" s="269" customFormat="1" ht="12" customHeight="1" thickBot="1">
      <c r="A56" s="14" t="s">
        <v>229</v>
      </c>
      <c r="B56" s="172" t="s">
        <v>227</v>
      </c>
      <c r="C56" s="178">
        <f>+'9.1. sz. mell'!C59+'9.2. sz. mell'!C59+'9.3. sz. mell'!C59</f>
        <v>0</v>
      </c>
      <c r="D56" s="178">
        <f>+'9.1. sz. mell'!D59+'9.2. sz. mell'!D59+'9.3. sz. mell'!D59</f>
        <v>0</v>
      </c>
      <c r="G56" s="346"/>
    </row>
    <row r="57" spans="1:7" s="269" customFormat="1" ht="12" customHeight="1" thickBot="1">
      <c r="A57" s="18" t="s">
        <v>13</v>
      </c>
      <c r="B57" s="170" t="s">
        <v>230</v>
      </c>
      <c r="C57" s="175">
        <f>SUM(C58:C60)</f>
        <v>26541417</v>
      </c>
      <c r="D57" s="175">
        <f>SUM(D58:D60)</f>
        <v>30526677</v>
      </c>
      <c r="G57" s="346"/>
    </row>
    <row r="58" spans="1:7" s="269" customFormat="1" ht="12" customHeight="1">
      <c r="A58" s="13" t="s">
        <v>123</v>
      </c>
      <c r="B58" s="270" t="s">
        <v>232</v>
      </c>
      <c r="C58" s="178">
        <f>+'9.1. sz. mell'!C61+'9.2. sz. mell'!C61+'9.3. sz. mell'!C61</f>
        <v>0</v>
      </c>
      <c r="D58" s="178">
        <f>+'9.1. sz. mell'!D61+'9.2. sz. mell'!D61+'9.3. sz. mell'!D61</f>
        <v>0</v>
      </c>
      <c r="G58" s="346"/>
    </row>
    <row r="59" spans="1:7" s="269" customFormat="1" ht="12" customHeight="1">
      <c r="A59" s="12" t="s">
        <v>124</v>
      </c>
      <c r="B59" s="271" t="s">
        <v>337</v>
      </c>
      <c r="C59" s="178">
        <f>+'9.1. sz. mell'!C62+'9.2. sz. mell'!C62+'9.3. sz. mell'!C62</f>
        <v>0</v>
      </c>
      <c r="D59" s="178">
        <f>+'9.1. sz. mell'!D62+'9.2. sz. mell'!D62+'9.3. sz. mell'!D62</f>
        <v>0</v>
      </c>
      <c r="G59" s="346"/>
    </row>
    <row r="60" spans="1:7" s="269" customFormat="1" ht="12" customHeight="1">
      <c r="A60" s="12" t="s">
        <v>152</v>
      </c>
      <c r="B60" s="271" t="s">
        <v>233</v>
      </c>
      <c r="C60" s="178">
        <f>+'9.1. sz. mell'!C63+'9.2. sz. mell'!C63+'9.3. sz. mell'!C63</f>
        <v>26541417</v>
      </c>
      <c r="D60" s="178">
        <f>+'9.1. sz. mell'!D63+'9.2. sz. mell'!D63+'9.3. sz. mell'!D63</f>
        <v>30526677</v>
      </c>
      <c r="G60" s="346"/>
    </row>
    <row r="61" spans="1:7" s="269" customFormat="1" ht="12" customHeight="1" thickBot="1">
      <c r="A61" s="14" t="s">
        <v>231</v>
      </c>
      <c r="B61" s="172" t="s">
        <v>234</v>
      </c>
      <c r="C61" s="178">
        <f>+'9.1. sz. mell'!C64+'9.2. sz. mell'!C64+'9.3. sz. mell'!C64</f>
        <v>0</v>
      </c>
      <c r="D61" s="178">
        <f>+'9.1. sz. mell'!D64+'9.2. sz. mell'!D64+'9.3. sz. mell'!D64</f>
        <v>0</v>
      </c>
      <c r="G61" s="346"/>
    </row>
    <row r="62" spans="1:7" s="269" customFormat="1" ht="12" customHeight="1" thickBot="1">
      <c r="A62" s="323" t="s">
        <v>387</v>
      </c>
      <c r="B62" s="19" t="s">
        <v>235</v>
      </c>
      <c r="C62" s="181">
        <f>+C5+C12+C19+C26+C34+C46+C52+C57</f>
        <v>325177624</v>
      </c>
      <c r="D62" s="181">
        <f>+D5+D12+D19+D26+D34+D46+D52+D57</f>
        <v>315676672</v>
      </c>
      <c r="G62" s="346"/>
    </row>
    <row r="63" spans="1:7" s="269" customFormat="1" ht="12" customHeight="1" thickBot="1">
      <c r="A63" s="302" t="s">
        <v>236</v>
      </c>
      <c r="B63" s="170" t="s">
        <v>237</v>
      </c>
      <c r="C63" s="175">
        <f>SUM(C64:C66)</f>
        <v>0</v>
      </c>
      <c r="D63" s="175">
        <f>SUM(D64:D66)</f>
        <v>0</v>
      </c>
      <c r="G63" s="346"/>
    </row>
    <row r="64" spans="1:7" s="269" customFormat="1" ht="12" customHeight="1">
      <c r="A64" s="13" t="s">
        <v>268</v>
      </c>
      <c r="B64" s="270" t="s">
        <v>238</v>
      </c>
      <c r="C64" s="178">
        <f>+'9.1. sz. mell'!C67+'9.2. sz. mell'!C67+'9.3. sz. mell'!C67</f>
        <v>0</v>
      </c>
      <c r="D64" s="178">
        <f>+'9.1. sz. mell'!D67+'9.2. sz. mell'!D67+'9.3. sz. mell'!D67</f>
        <v>0</v>
      </c>
      <c r="G64" s="346"/>
    </row>
    <row r="65" spans="1:7" s="269" customFormat="1" ht="12" customHeight="1">
      <c r="A65" s="12" t="s">
        <v>277</v>
      </c>
      <c r="B65" s="271" t="s">
        <v>239</v>
      </c>
      <c r="C65" s="178">
        <f>+'9.1. sz. mell'!C68+'9.2. sz. mell'!C68+'9.3. sz. mell'!C68</f>
        <v>0</v>
      </c>
      <c r="D65" s="178">
        <f>+'9.1. sz. mell'!D68+'9.2. sz. mell'!D68+'9.3. sz. mell'!D68</f>
        <v>0</v>
      </c>
      <c r="G65" s="346"/>
    </row>
    <row r="66" spans="1:7" s="269" customFormat="1" ht="12" customHeight="1" thickBot="1">
      <c r="A66" s="14" t="s">
        <v>278</v>
      </c>
      <c r="B66" s="317" t="s">
        <v>372</v>
      </c>
      <c r="C66" s="178">
        <f>+'9.1. sz. mell'!C69+'9.2. sz. mell'!C69+'9.3. sz. mell'!C69</f>
        <v>0</v>
      </c>
      <c r="D66" s="178">
        <f>+'9.1. sz. mell'!D69+'9.2. sz. mell'!D69+'9.3. sz. mell'!D69</f>
        <v>0</v>
      </c>
      <c r="G66" s="346"/>
    </row>
    <row r="67" spans="1:7" s="269" customFormat="1" ht="12" customHeight="1" thickBot="1">
      <c r="A67" s="302" t="s">
        <v>241</v>
      </c>
      <c r="B67" s="170" t="s">
        <v>242</v>
      </c>
      <c r="C67" s="175">
        <f>SUM(C68:C71)</f>
        <v>0</v>
      </c>
      <c r="D67" s="175">
        <f>SUM(D68:D71)</f>
        <v>0</v>
      </c>
      <c r="G67" s="346"/>
    </row>
    <row r="68" spans="1:7" s="269" customFormat="1" ht="12" customHeight="1">
      <c r="A68" s="13" t="s">
        <v>100</v>
      </c>
      <c r="B68" s="270" t="s">
        <v>243</v>
      </c>
      <c r="C68" s="178">
        <f>+'9.1. sz. mell'!C71+'9.2. sz. mell'!C71+'9.3. sz. mell'!C71</f>
        <v>0</v>
      </c>
      <c r="D68" s="178">
        <f>+'9.1. sz. mell'!D71+'9.2. sz. mell'!D71+'9.3. sz. mell'!D71</f>
        <v>0</v>
      </c>
      <c r="G68" s="346"/>
    </row>
    <row r="69" spans="1:7" s="269" customFormat="1" ht="12" customHeight="1">
      <c r="A69" s="12" t="s">
        <v>101</v>
      </c>
      <c r="B69" s="271" t="s">
        <v>244</v>
      </c>
      <c r="C69" s="178">
        <f>+'9.1. sz. mell'!C72+'9.2. sz. mell'!C72+'9.3. sz. mell'!C72</f>
        <v>0</v>
      </c>
      <c r="D69" s="178">
        <f>+'9.1. sz. mell'!D72+'9.2. sz. mell'!D72+'9.3. sz. mell'!D72</f>
        <v>0</v>
      </c>
      <c r="G69" s="346"/>
    </row>
    <row r="70" spans="1:7" s="269" customFormat="1" ht="12" customHeight="1">
      <c r="A70" s="12" t="s">
        <v>269</v>
      </c>
      <c r="B70" s="271" t="s">
        <v>245</v>
      </c>
      <c r="C70" s="178">
        <f>+'9.1. sz. mell'!C73+'9.2. sz. mell'!C73+'9.3. sz. mell'!C73</f>
        <v>0</v>
      </c>
      <c r="D70" s="178">
        <f>+'9.1. sz. mell'!D73+'9.2. sz. mell'!D73+'9.3. sz. mell'!D73</f>
        <v>0</v>
      </c>
      <c r="G70" s="346"/>
    </row>
    <row r="71" spans="1:7" s="269" customFormat="1" ht="12" customHeight="1" thickBot="1">
      <c r="A71" s="14" t="s">
        <v>270</v>
      </c>
      <c r="B71" s="172" t="s">
        <v>246</v>
      </c>
      <c r="C71" s="178">
        <f>+'9.1. sz. mell'!C74+'9.2. sz. mell'!C74+'9.3. sz. mell'!C74</f>
        <v>0</v>
      </c>
      <c r="D71" s="178">
        <f>+'9.1. sz. mell'!D74+'9.2. sz. mell'!D74+'9.3. sz. mell'!D74</f>
        <v>0</v>
      </c>
      <c r="G71" s="346"/>
    </row>
    <row r="72" spans="1:7" s="269" customFormat="1" ht="12" customHeight="1" thickBot="1">
      <c r="A72" s="302" t="s">
        <v>247</v>
      </c>
      <c r="B72" s="170" t="s">
        <v>248</v>
      </c>
      <c r="C72" s="175">
        <f>SUM(C73:C74)</f>
        <v>35076770</v>
      </c>
      <c r="D72" s="175">
        <f>SUM(D73:D74)</f>
        <v>161729879</v>
      </c>
      <c r="G72" s="346"/>
    </row>
    <row r="73" spans="1:7" s="269" customFormat="1" ht="12" customHeight="1">
      <c r="A73" s="13" t="s">
        <v>271</v>
      </c>
      <c r="B73" s="270" t="s">
        <v>249</v>
      </c>
      <c r="C73" s="178">
        <f>+'9.1. sz. mell'!C76+'9.2. sz. mell'!C76+'9.3. sz. mell'!C76</f>
        <v>35076770</v>
      </c>
      <c r="D73" s="178">
        <f>+'9.1. sz. mell'!D76+'9.2. sz. mell'!D76+'9.3. sz. mell'!D76</f>
        <v>161729879</v>
      </c>
      <c r="G73" s="346"/>
    </row>
    <row r="74" spans="1:7" s="269" customFormat="1" ht="12" customHeight="1" thickBot="1">
      <c r="A74" s="14" t="s">
        <v>272</v>
      </c>
      <c r="B74" s="172" t="s">
        <v>250</v>
      </c>
      <c r="C74" s="178">
        <f>+'9.1. sz. mell'!C77+'9.2. sz. mell'!C77+'9.3. sz. mell'!C77</f>
        <v>0</v>
      </c>
      <c r="D74" s="178">
        <f>+'9.1. sz. mell'!D77+'9.2. sz. mell'!D77+'9.3. sz. mell'!D77</f>
        <v>0</v>
      </c>
      <c r="G74" s="346"/>
    </row>
    <row r="75" spans="1:7" s="269" customFormat="1" ht="12" customHeight="1" thickBot="1">
      <c r="A75" s="302" t="s">
        <v>251</v>
      </c>
      <c r="B75" s="170" t="s">
        <v>252</v>
      </c>
      <c r="C75" s="175">
        <f>SUM(C76:C78)</f>
        <v>2580261</v>
      </c>
      <c r="D75" s="175">
        <f>SUM(D76:D78)</f>
        <v>2651871</v>
      </c>
      <c r="G75" s="346"/>
    </row>
    <row r="76" spans="1:7" s="269" customFormat="1" ht="12" customHeight="1">
      <c r="A76" s="13" t="s">
        <v>273</v>
      </c>
      <c r="B76" s="270" t="s">
        <v>253</v>
      </c>
      <c r="C76" s="178">
        <f>+'9.1. sz. mell'!C79+'9.2. sz. mell'!C79+'9.3. sz. mell'!C79</f>
        <v>2580261</v>
      </c>
      <c r="D76" s="178">
        <f>+'9.1. sz. mell'!D79+'9.2. sz. mell'!D79+'9.3. sz. mell'!D79</f>
        <v>2651871</v>
      </c>
      <c r="G76" s="346"/>
    </row>
    <row r="77" spans="1:7" s="269" customFormat="1" ht="12" customHeight="1">
      <c r="A77" s="12" t="s">
        <v>274</v>
      </c>
      <c r="B77" s="271" t="s">
        <v>254</v>
      </c>
      <c r="C77" s="178">
        <f>+'9.1. sz. mell'!C80+'9.2. sz. mell'!C80+'9.3. sz. mell'!C80</f>
        <v>0</v>
      </c>
      <c r="D77" s="178">
        <f>+'9.1. sz. mell'!D80+'9.2. sz. mell'!D80+'9.3. sz. mell'!D80</f>
        <v>0</v>
      </c>
      <c r="G77" s="346"/>
    </row>
    <row r="78" spans="1:7" s="269" customFormat="1" ht="12" customHeight="1" thickBot="1">
      <c r="A78" s="14" t="s">
        <v>275</v>
      </c>
      <c r="B78" s="172" t="s">
        <v>255</v>
      </c>
      <c r="C78" s="178">
        <f>+'9.1. sz. mell'!C81+'9.2. sz. mell'!C81+'9.3. sz. mell'!C81</f>
        <v>0</v>
      </c>
      <c r="D78" s="178">
        <f>+'9.1. sz. mell'!D81+'9.2. sz. mell'!D81+'9.3. sz. mell'!D81</f>
        <v>0</v>
      </c>
      <c r="G78" s="346"/>
    </row>
    <row r="79" spans="1:7" s="269" customFormat="1" ht="12" customHeight="1" thickBot="1">
      <c r="A79" s="302" t="s">
        <v>256</v>
      </c>
      <c r="B79" s="170" t="s">
        <v>276</v>
      </c>
      <c r="C79" s="175">
        <f>SUM(C80:C83)</f>
        <v>0</v>
      </c>
      <c r="D79" s="175">
        <f>SUM(D80:D83)</f>
        <v>0</v>
      </c>
      <c r="G79" s="346"/>
    </row>
    <row r="80" spans="1:7" s="269" customFormat="1" ht="12" customHeight="1">
      <c r="A80" s="274" t="s">
        <v>257</v>
      </c>
      <c r="B80" s="270" t="s">
        <v>258</v>
      </c>
      <c r="C80" s="178">
        <f>+'9.1. sz. mell'!C84+'9.2. sz. mell'!C84+'9.3. sz. mell'!C84</f>
        <v>0</v>
      </c>
      <c r="D80" s="178"/>
      <c r="G80" s="346"/>
    </row>
    <row r="81" spans="1:7" s="269" customFormat="1" ht="12" customHeight="1">
      <c r="A81" s="275" t="s">
        <v>259</v>
      </c>
      <c r="B81" s="271" t="s">
        <v>260</v>
      </c>
      <c r="C81" s="178">
        <f>+'9.1. sz. mell'!C85+'9.2. sz. mell'!C85+'9.3. sz. mell'!C85</f>
        <v>0</v>
      </c>
      <c r="D81" s="178"/>
      <c r="G81" s="346"/>
    </row>
    <row r="82" spans="1:7" s="269" customFormat="1" ht="12" customHeight="1">
      <c r="A82" s="275" t="s">
        <v>261</v>
      </c>
      <c r="B82" s="271" t="s">
        <v>262</v>
      </c>
      <c r="C82" s="178">
        <f>+'9.1. sz. mell'!C86+'9.2. sz. mell'!C86+'9.3. sz. mell'!C86</f>
        <v>0</v>
      </c>
      <c r="D82" s="178"/>
      <c r="G82" s="346"/>
    </row>
    <row r="83" spans="1:7" s="269" customFormat="1" ht="12" customHeight="1" thickBot="1">
      <c r="A83" s="276" t="s">
        <v>263</v>
      </c>
      <c r="B83" s="172" t="s">
        <v>264</v>
      </c>
      <c r="C83" s="178">
        <f>+'9.1. sz. mell'!C87+'9.2. sz. mell'!C87+'9.3. sz. mell'!C87</f>
        <v>0</v>
      </c>
      <c r="D83" s="178"/>
      <c r="G83" s="346"/>
    </row>
    <row r="84" spans="1:7" s="269" customFormat="1" ht="12" customHeight="1" thickBot="1">
      <c r="A84" s="302" t="s">
        <v>265</v>
      </c>
      <c r="B84" s="170" t="s">
        <v>386</v>
      </c>
      <c r="C84" s="301"/>
      <c r="D84" s="301"/>
      <c r="G84" s="346"/>
    </row>
    <row r="85" spans="1:7" s="269" customFormat="1" ht="13.5" customHeight="1" thickBot="1">
      <c r="A85" s="302" t="s">
        <v>267</v>
      </c>
      <c r="B85" s="170" t="s">
        <v>266</v>
      </c>
      <c r="C85" s="301"/>
      <c r="D85" s="301"/>
      <c r="G85" s="346"/>
    </row>
    <row r="86" spans="1:7" s="269" customFormat="1" ht="15.75" customHeight="1" thickBot="1">
      <c r="A86" s="302" t="s">
        <v>279</v>
      </c>
      <c r="B86" s="277" t="s">
        <v>389</v>
      </c>
      <c r="C86" s="181">
        <f>+C63+C67+C72+C75+C79+C85+C84</f>
        <v>37657031</v>
      </c>
      <c r="D86" s="181">
        <f>+D63+D67+D72+D75+D79+D85+D84</f>
        <v>164381750</v>
      </c>
      <c r="G86" s="346"/>
    </row>
    <row r="87" spans="1:7" s="269" customFormat="1" ht="16.5" customHeight="1" thickBot="1">
      <c r="A87" s="303" t="s">
        <v>388</v>
      </c>
      <c r="B87" s="278" t="s">
        <v>390</v>
      </c>
      <c r="C87" s="181">
        <f>+C62+C86</f>
        <v>362834655</v>
      </c>
      <c r="D87" s="181">
        <f>+D62+D86</f>
        <v>480058422</v>
      </c>
      <c r="G87" s="346"/>
    </row>
    <row r="88" spans="1:7" s="269" customFormat="1" ht="83.25" customHeight="1">
      <c r="A88" s="3"/>
      <c r="B88" s="4"/>
      <c r="C88" s="182"/>
      <c r="D88" s="182"/>
      <c r="G88" s="346"/>
    </row>
    <row r="89" spans="1:4" ht="16.5" customHeight="1">
      <c r="A89" s="350" t="s">
        <v>34</v>
      </c>
      <c r="B89" s="350"/>
      <c r="C89" s="350"/>
      <c r="D89" s="267"/>
    </row>
    <row r="90" spans="1:7" s="279" customFormat="1" ht="16.5" customHeight="1" thickBot="1">
      <c r="A90" s="351" t="s">
        <v>104</v>
      </c>
      <c r="B90" s="351"/>
      <c r="C90" s="87" t="s">
        <v>440</v>
      </c>
      <c r="D90" s="87" t="s">
        <v>440</v>
      </c>
      <c r="G90" s="347"/>
    </row>
    <row r="91" spans="1:4" ht="37.5" customHeight="1" thickBot="1">
      <c r="A91" s="21" t="s">
        <v>52</v>
      </c>
      <c r="B91" s="22" t="s">
        <v>35</v>
      </c>
      <c r="C91" s="30" t="str">
        <f>+C3</f>
        <v>2020. évi eredeti előirányzat</v>
      </c>
      <c r="D91" s="30" t="str">
        <f>+D3</f>
        <v>2020. évi módosított előirányzat</v>
      </c>
    </row>
    <row r="92" spans="1:7" s="268" customFormat="1" ht="12" customHeight="1" thickBot="1">
      <c r="A92" s="27" t="s">
        <v>404</v>
      </c>
      <c r="B92" s="28" t="s">
        <v>405</v>
      </c>
      <c r="C92" s="29" t="s">
        <v>406</v>
      </c>
      <c r="D92" s="29" t="s">
        <v>406</v>
      </c>
      <c r="G92" s="345"/>
    </row>
    <row r="93" spans="1:4" ht="12" customHeight="1" thickBot="1">
      <c r="A93" s="20" t="s">
        <v>6</v>
      </c>
      <c r="B93" s="26" t="s">
        <v>348</v>
      </c>
      <c r="C93" s="175">
        <f>C94+C95+C96+C97+C98+C111</f>
        <v>91885540</v>
      </c>
      <c r="D93" s="175">
        <f>D94+D95+D96+D97+D98+D111</f>
        <v>117356977</v>
      </c>
    </row>
    <row r="94" spans="1:4" ht="12" customHeight="1">
      <c r="A94" s="15" t="s">
        <v>64</v>
      </c>
      <c r="B94" s="8" t="s">
        <v>36</v>
      </c>
      <c r="C94" s="178">
        <f>+'9.1. sz. mell'!C95+'9.2. sz. mell'!C95+'9.3. sz. mell'!C95</f>
        <v>47422662</v>
      </c>
      <c r="D94" s="178">
        <f>+'9.1. sz. mell'!D95+'9.2. sz. mell'!D95+'9.3. sz. mell'!D95</f>
        <v>50097402</v>
      </c>
    </row>
    <row r="95" spans="1:4" ht="12" customHeight="1">
      <c r="A95" s="12" t="s">
        <v>65</v>
      </c>
      <c r="B95" s="6" t="s">
        <v>125</v>
      </c>
      <c r="C95" s="178">
        <f>+'9.1. sz. mell'!C96+'9.2. sz. mell'!C96+'9.3. sz. mell'!C96</f>
        <v>7760014</v>
      </c>
      <c r="D95" s="178">
        <f>+'9.1. sz. mell'!D96+'9.2. sz. mell'!D96+'9.3. sz. mell'!D96</f>
        <v>7642721</v>
      </c>
    </row>
    <row r="96" spans="1:4" ht="12" customHeight="1">
      <c r="A96" s="12" t="s">
        <v>66</v>
      </c>
      <c r="B96" s="6" t="s">
        <v>91</v>
      </c>
      <c r="C96" s="178">
        <f>+'9.1. sz. mell'!C97+'9.2. sz. mell'!C97+'9.3. sz. mell'!C97</f>
        <v>30338420</v>
      </c>
      <c r="D96" s="178">
        <f>+'9.1. sz. mell'!D97+'9.2. sz. mell'!D97+'9.3. sz. mell'!D97</f>
        <v>44556062</v>
      </c>
    </row>
    <row r="97" spans="1:4" ht="12" customHeight="1">
      <c r="A97" s="12" t="s">
        <v>67</v>
      </c>
      <c r="B97" s="9" t="s">
        <v>126</v>
      </c>
      <c r="C97" s="178">
        <f>+'9.1. sz. mell'!C98+'9.2. sz. mell'!C98+'9.3. sz. mell'!C98</f>
        <v>500000</v>
      </c>
      <c r="D97" s="178">
        <f>+'9.1. sz. mell'!D98+'9.2. sz. mell'!D98+'9.3. sz. mell'!D98</f>
        <v>500000</v>
      </c>
    </row>
    <row r="98" spans="1:4" ht="12" customHeight="1">
      <c r="A98" s="12" t="s">
        <v>75</v>
      </c>
      <c r="B98" s="17" t="s">
        <v>127</v>
      </c>
      <c r="C98" s="178">
        <f>+'9.1. sz. mell'!C99+'9.2. sz. mell'!C99+'9.3. sz. mell'!C99</f>
        <v>5385658</v>
      </c>
      <c r="D98" s="178">
        <f>+'9.1. sz. mell'!D99+'9.2. sz. mell'!D99+'9.3. sz. mell'!D99</f>
        <v>5800598</v>
      </c>
    </row>
    <row r="99" spans="1:4" ht="12" customHeight="1">
      <c r="A99" s="12" t="s">
        <v>68</v>
      </c>
      <c r="B99" s="6" t="s">
        <v>353</v>
      </c>
      <c r="C99" s="178">
        <f>+'9.1. sz. mell'!C100+'9.2. sz. mell'!C100+'9.3. sz. mell'!C100</f>
        <v>0</v>
      </c>
      <c r="D99" s="178">
        <f>+'9.1. sz. mell'!D100+'9.2. sz. mell'!D100+'9.3. sz. mell'!D100</f>
        <v>387350</v>
      </c>
    </row>
    <row r="100" spans="1:4" ht="12" customHeight="1">
      <c r="A100" s="12" t="s">
        <v>69</v>
      </c>
      <c r="B100" s="90" t="s">
        <v>352</v>
      </c>
      <c r="C100" s="178">
        <f>+'9.1. sz. mell'!C101+'9.2. sz. mell'!C101+'9.3. sz. mell'!C101</f>
        <v>0</v>
      </c>
      <c r="D100" s="178">
        <f>+'9.1. sz. mell'!D101+'9.2. sz. mell'!D101+'9.3. sz. mell'!D101</f>
        <v>0</v>
      </c>
    </row>
    <row r="101" spans="1:4" ht="12" customHeight="1">
      <c r="A101" s="12" t="s">
        <v>76</v>
      </c>
      <c r="B101" s="90" t="s">
        <v>351</v>
      </c>
      <c r="C101" s="178">
        <f>+'9.1. sz. mell'!C102+'9.2. sz. mell'!C102+'9.3. sz. mell'!C102</f>
        <v>0</v>
      </c>
      <c r="D101" s="178">
        <f>+'9.1. sz. mell'!D102+'9.2. sz. mell'!D102+'9.3. sz. mell'!D102</f>
        <v>0</v>
      </c>
    </row>
    <row r="102" spans="1:4" ht="12" customHeight="1">
      <c r="A102" s="12" t="s">
        <v>77</v>
      </c>
      <c r="B102" s="88" t="s">
        <v>282</v>
      </c>
      <c r="C102" s="178">
        <f>+'9.1. sz. mell'!C103+'9.2. sz. mell'!C103+'9.3. sz. mell'!C103</f>
        <v>0</v>
      </c>
      <c r="D102" s="178">
        <f>+'9.1. sz. mell'!D103+'9.2. sz. mell'!D103+'9.3. sz. mell'!D103</f>
        <v>0</v>
      </c>
    </row>
    <row r="103" spans="1:4" ht="12" customHeight="1">
      <c r="A103" s="12" t="s">
        <v>78</v>
      </c>
      <c r="B103" s="89" t="s">
        <v>283</v>
      </c>
      <c r="C103" s="178">
        <f>+'9.1. sz. mell'!C104+'9.2. sz. mell'!C104+'9.3. sz. mell'!C104</f>
        <v>0</v>
      </c>
      <c r="D103" s="178">
        <f>+'9.1. sz. mell'!D104+'9.2. sz. mell'!D104+'9.3. sz. mell'!D104</f>
        <v>0</v>
      </c>
    </row>
    <row r="104" spans="1:4" ht="12" customHeight="1">
      <c r="A104" s="12" t="s">
        <v>79</v>
      </c>
      <c r="B104" s="89" t="s">
        <v>284</v>
      </c>
      <c r="C104" s="178">
        <f>+'9.1. sz. mell'!C105+'9.2. sz. mell'!C105+'9.3. sz. mell'!C105</f>
        <v>5385658</v>
      </c>
      <c r="D104" s="178">
        <f>+'9.1. sz. mell'!D105+'9.2. sz. mell'!D105+'9.3. sz. mell'!D105</f>
        <v>5385658</v>
      </c>
    </row>
    <row r="105" spans="1:4" ht="12" customHeight="1">
      <c r="A105" s="12" t="s">
        <v>81</v>
      </c>
      <c r="B105" s="88" t="s">
        <v>285</v>
      </c>
      <c r="C105" s="178">
        <f>+'9.1. sz. mell'!C106+'9.2. sz. mell'!C106+'9.3. sz. mell'!C106</f>
        <v>0</v>
      </c>
      <c r="D105" s="178">
        <f>+'9.1. sz. mell'!D106+'9.2. sz. mell'!D106+'9.3. sz. mell'!D106</f>
        <v>0</v>
      </c>
    </row>
    <row r="106" spans="1:4" ht="12" customHeight="1">
      <c r="A106" s="12" t="s">
        <v>128</v>
      </c>
      <c r="B106" s="88" t="s">
        <v>286</v>
      </c>
      <c r="C106" s="178">
        <f>+'9.1. sz. mell'!C107+'9.2. sz. mell'!C107+'9.3. sz. mell'!C107</f>
        <v>0</v>
      </c>
      <c r="D106" s="178">
        <f>+'9.1. sz. mell'!D107+'9.2. sz. mell'!D107+'9.3. sz. mell'!D107</f>
        <v>0</v>
      </c>
    </row>
    <row r="107" spans="1:4" ht="12" customHeight="1">
      <c r="A107" s="12" t="s">
        <v>280</v>
      </c>
      <c r="B107" s="89" t="s">
        <v>287</v>
      </c>
      <c r="C107" s="178">
        <f>+'9.1. sz. mell'!C108+'9.2. sz. mell'!C108+'9.3. sz. mell'!C108</f>
        <v>0</v>
      </c>
      <c r="D107" s="178">
        <f>+'9.1. sz. mell'!D108+'9.2. sz. mell'!D108+'9.3. sz. mell'!D108</f>
        <v>0</v>
      </c>
    </row>
    <row r="108" spans="1:4" ht="12" customHeight="1">
      <c r="A108" s="11" t="s">
        <v>281</v>
      </c>
      <c r="B108" s="90" t="s">
        <v>288</v>
      </c>
      <c r="C108" s="178">
        <f>+'9.1. sz. mell'!C109+'9.2. sz. mell'!C109+'9.3. sz. mell'!C109</f>
        <v>0</v>
      </c>
      <c r="D108" s="178">
        <f>+'9.1. sz. mell'!D109+'9.2. sz. mell'!D109+'9.3. sz. mell'!D109</f>
        <v>0</v>
      </c>
    </row>
    <row r="109" spans="1:4" ht="12" customHeight="1">
      <c r="A109" s="12" t="s">
        <v>349</v>
      </c>
      <c r="B109" s="90" t="s">
        <v>289</v>
      </c>
      <c r="C109" s="178">
        <f>+'9.1. sz. mell'!C110+'9.2. sz. mell'!C110+'9.3. sz. mell'!C110</f>
        <v>0</v>
      </c>
      <c r="D109" s="178">
        <f>+'9.1. sz. mell'!D110+'9.2. sz. mell'!D110+'9.3. sz. mell'!D110</f>
        <v>0</v>
      </c>
    </row>
    <row r="110" spans="1:4" ht="12" customHeight="1">
      <c r="A110" s="14" t="s">
        <v>350</v>
      </c>
      <c r="B110" s="90" t="s">
        <v>290</v>
      </c>
      <c r="C110" s="178">
        <f>+'9.1. sz. mell'!C111+'9.2. sz. mell'!C111+'9.3. sz. mell'!C111</f>
        <v>0</v>
      </c>
      <c r="D110" s="178">
        <f>+'9.1. sz. mell'!D111+'9.2. sz. mell'!D111+'9.3. sz. mell'!D111</f>
        <v>27590</v>
      </c>
    </row>
    <row r="111" spans="1:4" ht="12" customHeight="1">
      <c r="A111" s="12" t="s">
        <v>354</v>
      </c>
      <c r="B111" s="9" t="s">
        <v>37</v>
      </c>
      <c r="C111" s="178">
        <f>+'9.1. sz. mell'!C112+'9.2. sz. mell'!C112+'9.3. sz. mell'!C112</f>
        <v>478786</v>
      </c>
      <c r="D111" s="178">
        <f>+'9.1. sz. mell'!D112+'9.2. sz. mell'!D112+'9.3. sz. mell'!D112</f>
        <v>8760194</v>
      </c>
    </row>
    <row r="112" spans="1:4" ht="12" customHeight="1">
      <c r="A112" s="12" t="s">
        <v>355</v>
      </c>
      <c r="B112" s="6" t="s">
        <v>357</v>
      </c>
      <c r="C112" s="178">
        <f>+'9.1. sz. mell'!C113+'9.2. sz. mell'!C113+'9.3. sz. mell'!C113</f>
        <v>0</v>
      </c>
      <c r="D112" s="178">
        <f>+'9.1. sz. mell'!D113+'9.2. sz. mell'!D113+'9.3. sz. mell'!D113</f>
        <v>8760194</v>
      </c>
    </row>
    <row r="113" spans="1:4" ht="12" customHeight="1" thickBot="1">
      <c r="A113" s="16" t="s">
        <v>356</v>
      </c>
      <c r="B113" s="321" t="s">
        <v>358</v>
      </c>
      <c r="C113" s="178">
        <f>+'9.1. sz. mell'!C114+'9.2. sz. mell'!C114+'9.3. sz. mell'!C114</f>
        <v>478786</v>
      </c>
      <c r="D113" s="178">
        <f>+'9.1. sz. mell'!D114+'9.2. sz. mell'!D114+'9.3. sz. mell'!D114</f>
        <v>0</v>
      </c>
    </row>
    <row r="114" spans="1:4" ht="12" customHeight="1" thickBot="1">
      <c r="A114" s="318" t="s">
        <v>7</v>
      </c>
      <c r="B114" s="319" t="s">
        <v>291</v>
      </c>
      <c r="C114" s="320">
        <f>+C115+C117+C119</f>
        <v>268368854</v>
      </c>
      <c r="D114" s="320">
        <f>+D115+D117+D119</f>
        <v>360049574</v>
      </c>
    </row>
    <row r="115" spans="1:4" ht="12" customHeight="1">
      <c r="A115" s="13" t="s">
        <v>70</v>
      </c>
      <c r="B115" s="6" t="s">
        <v>151</v>
      </c>
      <c r="C115" s="178">
        <f>+'9.1. sz. mell'!C116+'9.2. sz. mell'!C116+'9.3. sz. mell'!C116</f>
        <v>238150097</v>
      </c>
      <c r="D115" s="178">
        <f>+'9.1. sz. mell'!D116+'9.2. sz. mell'!D116+'9.3. sz. mell'!D116</f>
        <v>329830817</v>
      </c>
    </row>
    <row r="116" spans="1:4" ht="12" customHeight="1">
      <c r="A116" s="13" t="s">
        <v>71</v>
      </c>
      <c r="B116" s="10" t="s">
        <v>295</v>
      </c>
      <c r="C116" s="178">
        <f>+'9.1. sz. mell'!C117+'9.2. sz. mell'!C117+'9.3. sz. mell'!C117</f>
        <v>215855884</v>
      </c>
      <c r="D116" s="178">
        <f>+'9.1. sz. mell'!D117+'9.2. sz. mell'!D117+'9.3. sz. mell'!D117</f>
        <v>303465884</v>
      </c>
    </row>
    <row r="117" spans="1:4" ht="12" customHeight="1">
      <c r="A117" s="13" t="s">
        <v>72</v>
      </c>
      <c r="B117" s="10" t="s">
        <v>129</v>
      </c>
      <c r="C117" s="178">
        <f>+'9.1. sz. mell'!C118+'9.2. sz. mell'!C118+'9.3. sz. mell'!C118</f>
        <v>30218757</v>
      </c>
      <c r="D117" s="178">
        <f>+'9.1. sz. mell'!D118+'9.2. sz. mell'!D118+'9.3. sz. mell'!D118</f>
        <v>30218757</v>
      </c>
    </row>
    <row r="118" spans="1:4" ht="12" customHeight="1">
      <c r="A118" s="13" t="s">
        <v>73</v>
      </c>
      <c r="B118" s="10" t="s">
        <v>296</v>
      </c>
      <c r="C118" s="178">
        <f>+'9.1. sz. mell'!C119+'9.2. sz. mell'!C119+'9.3. sz. mell'!C119</f>
        <v>0</v>
      </c>
      <c r="D118" s="178">
        <f>+'9.1. sz. mell'!D119+'9.2. sz. mell'!D119+'9.3. sz. mell'!D119</f>
        <v>0</v>
      </c>
    </row>
    <row r="119" spans="1:4" ht="12" customHeight="1">
      <c r="A119" s="13" t="s">
        <v>74</v>
      </c>
      <c r="B119" s="172" t="s">
        <v>153</v>
      </c>
      <c r="C119" s="178">
        <f>+'9.1. sz. mell'!C120+'9.2. sz. mell'!C120+'9.3. sz. mell'!C120</f>
        <v>0</v>
      </c>
      <c r="D119" s="178">
        <f>+'9.1. sz. mell'!D120+'9.2. sz. mell'!D120+'9.3. sz. mell'!D120</f>
        <v>0</v>
      </c>
    </row>
    <row r="120" spans="1:4" ht="12" customHeight="1">
      <c r="A120" s="13" t="s">
        <v>80</v>
      </c>
      <c r="B120" s="171" t="s">
        <v>338</v>
      </c>
      <c r="C120" s="178">
        <f>+'9.1. sz. mell'!C121+'9.2. sz. mell'!C121+'9.3. sz. mell'!C121</f>
        <v>0</v>
      </c>
      <c r="D120" s="178">
        <f>+'9.1. sz. mell'!D121+'9.2. sz. mell'!D121+'9.3. sz. mell'!D121</f>
        <v>0</v>
      </c>
    </row>
    <row r="121" spans="1:4" ht="12" customHeight="1">
      <c r="A121" s="13" t="s">
        <v>82</v>
      </c>
      <c r="B121" s="266" t="s">
        <v>301</v>
      </c>
      <c r="C121" s="178">
        <f>+'9.1. sz. mell'!C122+'9.2. sz. mell'!C122+'9.3. sz. mell'!C122</f>
        <v>0</v>
      </c>
      <c r="D121" s="178">
        <f>+'9.1. sz. mell'!D122+'9.2. sz. mell'!D122+'9.3. sz. mell'!D122</f>
        <v>0</v>
      </c>
    </row>
    <row r="122" spans="1:4" ht="15.75">
      <c r="A122" s="13" t="s">
        <v>130</v>
      </c>
      <c r="B122" s="89" t="s">
        <v>284</v>
      </c>
      <c r="C122" s="178">
        <f>+'9.1. sz. mell'!C123+'9.2. sz. mell'!C123+'9.3. sz. mell'!C123</f>
        <v>0</v>
      </c>
      <c r="D122" s="178">
        <f>+'9.1. sz. mell'!D123+'9.2. sz. mell'!D123+'9.3. sz. mell'!D123</f>
        <v>0</v>
      </c>
    </row>
    <row r="123" spans="1:4" ht="12" customHeight="1">
      <c r="A123" s="13" t="s">
        <v>131</v>
      </c>
      <c r="B123" s="89" t="s">
        <v>300</v>
      </c>
      <c r="C123" s="178">
        <f>+'9.1. sz. mell'!C124+'9.2. sz. mell'!C124+'9.3. sz. mell'!C124</f>
        <v>0</v>
      </c>
      <c r="D123" s="178">
        <f>+'9.1. sz. mell'!D124+'9.2. sz. mell'!D124+'9.3. sz. mell'!D124</f>
        <v>0</v>
      </c>
    </row>
    <row r="124" spans="1:4" ht="12" customHeight="1">
      <c r="A124" s="13" t="s">
        <v>132</v>
      </c>
      <c r="B124" s="89" t="s">
        <v>299</v>
      </c>
      <c r="C124" s="178">
        <f>+'9.1. sz. mell'!C125+'9.2. sz. mell'!C125+'9.3. sz. mell'!C125</f>
        <v>0</v>
      </c>
      <c r="D124" s="178">
        <f>+'9.1. sz. mell'!D125+'9.2. sz. mell'!D125+'9.3. sz. mell'!D125</f>
        <v>0</v>
      </c>
    </row>
    <row r="125" spans="1:4" ht="12" customHeight="1">
      <c r="A125" s="13" t="s">
        <v>292</v>
      </c>
      <c r="B125" s="89" t="s">
        <v>287</v>
      </c>
      <c r="C125" s="178">
        <f>+'9.1. sz. mell'!C126+'9.2. sz. mell'!C126+'9.3. sz. mell'!C126</f>
        <v>0</v>
      </c>
      <c r="D125" s="178">
        <f>+'9.1. sz. mell'!D126+'9.2. sz. mell'!D126+'9.3. sz. mell'!D126</f>
        <v>0</v>
      </c>
    </row>
    <row r="126" spans="1:4" ht="12" customHeight="1">
      <c r="A126" s="13" t="s">
        <v>293</v>
      </c>
      <c r="B126" s="89" t="s">
        <v>298</v>
      </c>
      <c r="C126" s="178">
        <f>+'9.1. sz. mell'!C127+'9.2. sz. mell'!C127+'9.3. sz. mell'!C127</f>
        <v>0</v>
      </c>
      <c r="D126" s="178">
        <f>+'9.1. sz. mell'!D127+'9.2. sz. mell'!D127+'9.3. sz. mell'!D127</f>
        <v>0</v>
      </c>
    </row>
    <row r="127" spans="1:4" ht="16.5" thickBot="1">
      <c r="A127" s="11" t="s">
        <v>294</v>
      </c>
      <c r="B127" s="89" t="s">
        <v>297</v>
      </c>
      <c r="C127" s="178">
        <f>+'9.1. sz. mell'!C128+'9.2. sz. mell'!C128+'9.3. sz. mell'!C128</f>
        <v>0</v>
      </c>
      <c r="D127" s="178">
        <f>+'9.1. sz. mell'!D128+'9.2. sz. mell'!D128+'9.3. sz. mell'!D128</f>
        <v>0</v>
      </c>
    </row>
    <row r="128" spans="1:4" ht="12" customHeight="1" thickBot="1">
      <c r="A128" s="18" t="s">
        <v>8</v>
      </c>
      <c r="B128" s="76" t="s">
        <v>359</v>
      </c>
      <c r="C128" s="175">
        <f>+C93+C114</f>
        <v>360254394</v>
      </c>
      <c r="D128" s="175">
        <f>+D93+D114</f>
        <v>477406551</v>
      </c>
    </row>
    <row r="129" spans="1:4" ht="12" customHeight="1" thickBot="1">
      <c r="A129" s="18" t="s">
        <v>9</v>
      </c>
      <c r="B129" s="76" t="s">
        <v>360</v>
      </c>
      <c r="C129" s="175">
        <f>+C130+C131+C132</f>
        <v>0</v>
      </c>
      <c r="D129" s="175">
        <f>+D130+D131+D132</f>
        <v>0</v>
      </c>
    </row>
    <row r="130" spans="1:4" ht="12" customHeight="1">
      <c r="A130" s="13" t="s">
        <v>192</v>
      </c>
      <c r="B130" s="10" t="s">
        <v>367</v>
      </c>
      <c r="C130" s="178">
        <f>+'9.1. sz. mell'!C131+'9.2. sz. mell'!C131+'9.3. sz. mell'!C131</f>
        <v>0</v>
      </c>
      <c r="D130" s="178">
        <f>+'9.1. sz. mell'!D131+'9.2. sz. mell'!D131+'9.3. sz. mell'!D131</f>
        <v>0</v>
      </c>
    </row>
    <row r="131" spans="1:4" ht="12" customHeight="1">
      <c r="A131" s="13" t="s">
        <v>195</v>
      </c>
      <c r="B131" s="10" t="s">
        <v>368</v>
      </c>
      <c r="C131" s="178">
        <f>+'9.1. sz. mell'!C132+'9.2. sz. mell'!C132+'9.3. sz. mell'!C132</f>
        <v>0</v>
      </c>
      <c r="D131" s="178">
        <f>+'9.1. sz. mell'!D132+'9.2. sz. mell'!D132+'9.3. sz. mell'!D132</f>
        <v>0</v>
      </c>
    </row>
    <row r="132" spans="1:4" ht="12" customHeight="1" thickBot="1">
      <c r="A132" s="11" t="s">
        <v>196</v>
      </c>
      <c r="B132" s="10" t="s">
        <v>369</v>
      </c>
      <c r="C132" s="178">
        <f>+'9.1. sz. mell'!C133+'9.2. sz. mell'!C133+'9.3. sz. mell'!C133</f>
        <v>0</v>
      </c>
      <c r="D132" s="178">
        <f>+'9.1. sz. mell'!D133+'9.2. sz. mell'!D133+'9.3. sz. mell'!D133</f>
        <v>0</v>
      </c>
    </row>
    <row r="133" spans="1:4" ht="12" customHeight="1" thickBot="1">
      <c r="A133" s="18" t="s">
        <v>10</v>
      </c>
      <c r="B133" s="76" t="s">
        <v>361</v>
      </c>
      <c r="C133" s="175">
        <f>SUM(C134:C139)</f>
        <v>0</v>
      </c>
      <c r="D133" s="175">
        <f>SUM(D134:D139)</f>
        <v>0</v>
      </c>
    </row>
    <row r="134" spans="1:4" ht="12" customHeight="1">
      <c r="A134" s="13" t="s">
        <v>57</v>
      </c>
      <c r="B134" s="7" t="s">
        <v>370</v>
      </c>
      <c r="C134" s="178">
        <f>+'9.1. sz. mell'!C135+'9.2. sz. mell'!C135+'9.3. sz. mell'!C135</f>
        <v>0</v>
      </c>
      <c r="D134" s="178">
        <f>+'9.1. sz. mell'!D135+'9.2. sz. mell'!D135+'9.3. sz. mell'!D135</f>
        <v>0</v>
      </c>
    </row>
    <row r="135" spans="1:4" ht="12" customHeight="1">
      <c r="A135" s="13" t="s">
        <v>58</v>
      </c>
      <c r="B135" s="7" t="s">
        <v>362</v>
      </c>
      <c r="C135" s="178">
        <f>+'9.1. sz. mell'!C136+'9.2. sz. mell'!C136+'9.3. sz. mell'!C136</f>
        <v>0</v>
      </c>
      <c r="D135" s="178">
        <f>+'9.1. sz. mell'!D136+'9.2. sz. mell'!D136+'9.3. sz. mell'!D136</f>
        <v>0</v>
      </c>
    </row>
    <row r="136" spans="1:4" ht="12" customHeight="1">
      <c r="A136" s="13" t="s">
        <v>59</v>
      </c>
      <c r="B136" s="7" t="s">
        <v>363</v>
      </c>
      <c r="C136" s="178">
        <f>+'9.1. sz. mell'!C137+'9.2. sz. mell'!C137+'9.3. sz. mell'!C137</f>
        <v>0</v>
      </c>
      <c r="D136" s="178">
        <f>+'9.1. sz. mell'!D137+'9.2. sz. mell'!D137+'9.3. sz. mell'!D137</f>
        <v>0</v>
      </c>
    </row>
    <row r="137" spans="1:4" ht="12" customHeight="1">
      <c r="A137" s="13" t="s">
        <v>117</v>
      </c>
      <c r="B137" s="7" t="s">
        <v>364</v>
      </c>
      <c r="C137" s="178">
        <f>+'9.1. sz. mell'!C138+'9.2. sz. mell'!C138+'9.3. sz. mell'!C138</f>
        <v>0</v>
      </c>
      <c r="D137" s="178">
        <f>+'9.1. sz. mell'!D138+'9.2. sz. mell'!D138+'9.3. sz. mell'!D138</f>
        <v>0</v>
      </c>
    </row>
    <row r="138" spans="1:4" ht="12" customHeight="1">
      <c r="A138" s="13" t="s">
        <v>118</v>
      </c>
      <c r="B138" s="7" t="s">
        <v>365</v>
      </c>
      <c r="C138" s="178">
        <f>+'9.1. sz. mell'!C139+'9.2. sz. mell'!C139+'9.3. sz. mell'!C139</f>
        <v>0</v>
      </c>
      <c r="D138" s="178">
        <f>+'9.1. sz. mell'!D139+'9.2. sz. mell'!D139+'9.3. sz. mell'!D139</f>
        <v>0</v>
      </c>
    </row>
    <row r="139" spans="1:4" ht="12" customHeight="1" thickBot="1">
      <c r="A139" s="11" t="s">
        <v>119</v>
      </c>
      <c r="B139" s="7" t="s">
        <v>366</v>
      </c>
      <c r="C139" s="178">
        <f>+'9.1. sz. mell'!C140+'9.2. sz. mell'!C140+'9.3. sz. mell'!C140</f>
        <v>0</v>
      </c>
      <c r="D139" s="178">
        <f>+'9.1. sz. mell'!D140+'9.2. sz. mell'!D140+'9.3. sz. mell'!D140</f>
        <v>0</v>
      </c>
    </row>
    <row r="140" spans="1:4" ht="12" customHeight="1" thickBot="1">
      <c r="A140" s="18" t="s">
        <v>11</v>
      </c>
      <c r="B140" s="76" t="s">
        <v>374</v>
      </c>
      <c r="C140" s="181">
        <f>+C141+C142+C143+C144</f>
        <v>2580261</v>
      </c>
      <c r="D140" s="181">
        <f>+D141+D142+D143+D144</f>
        <v>2651871</v>
      </c>
    </row>
    <row r="141" spans="1:4" ht="12" customHeight="1">
      <c r="A141" s="13" t="s">
        <v>60</v>
      </c>
      <c r="B141" s="7" t="s">
        <v>302</v>
      </c>
      <c r="C141" s="178">
        <f>+'9.1. sz. mell'!C142+'9.2. sz. mell'!C142+'9.3. sz. mell'!C142</f>
        <v>0</v>
      </c>
      <c r="D141" s="178">
        <f>+'9.1. sz. mell'!D142+'9.2. sz. mell'!D142+'9.3. sz. mell'!D142</f>
        <v>0</v>
      </c>
    </row>
    <row r="142" spans="1:4" ht="12" customHeight="1">
      <c r="A142" s="13" t="s">
        <v>61</v>
      </c>
      <c r="B142" s="7" t="s">
        <v>303</v>
      </c>
      <c r="C142" s="178">
        <f>+'9.1. sz. mell'!C143+'9.2. sz. mell'!C143+'9.3. sz. mell'!C143</f>
        <v>2580261</v>
      </c>
      <c r="D142" s="178">
        <f>+'9.1. sz. mell'!D143+'9.2. sz. mell'!D143+'9.3. sz. mell'!D143</f>
        <v>2651871</v>
      </c>
    </row>
    <row r="143" spans="1:4" ht="12" customHeight="1">
      <c r="A143" s="13" t="s">
        <v>216</v>
      </c>
      <c r="B143" s="7" t="s">
        <v>375</v>
      </c>
      <c r="C143" s="178"/>
      <c r="D143" s="178"/>
    </row>
    <row r="144" spans="1:4" ht="12" customHeight="1" thickBot="1">
      <c r="A144" s="11" t="s">
        <v>217</v>
      </c>
      <c r="B144" s="5" t="s">
        <v>322</v>
      </c>
      <c r="C144" s="178">
        <f>+'9.1. sz. mell'!C145+'9.2. sz. mell'!C145+'9.3. sz. mell'!C145</f>
        <v>0</v>
      </c>
      <c r="D144" s="178">
        <f>+'9.1. sz. mell'!D145+'9.2. sz. mell'!D145+'9.3. sz. mell'!D145</f>
        <v>0</v>
      </c>
    </row>
    <row r="145" spans="1:4" ht="12" customHeight="1" thickBot="1">
      <c r="A145" s="18" t="s">
        <v>12</v>
      </c>
      <c r="B145" s="76" t="s">
        <v>376</v>
      </c>
      <c r="C145" s="184">
        <f>SUM(C146:C150)</f>
        <v>0</v>
      </c>
      <c r="D145" s="184">
        <f>SUM(D146:D150)</f>
        <v>0</v>
      </c>
    </row>
    <row r="146" spans="1:4" ht="12" customHeight="1">
      <c r="A146" s="13" t="s">
        <v>62</v>
      </c>
      <c r="B146" s="7" t="s">
        <v>371</v>
      </c>
      <c r="C146" s="168"/>
      <c r="D146" s="178">
        <f>+'9.1. sz. mell'!D147+'9.2. sz. mell'!D147+'9.3. sz. mell'!D147</f>
        <v>0</v>
      </c>
    </row>
    <row r="147" spans="1:4" ht="12" customHeight="1">
      <c r="A147" s="13" t="s">
        <v>63</v>
      </c>
      <c r="B147" s="7" t="s">
        <v>378</v>
      </c>
      <c r="C147" s="168"/>
      <c r="D147" s="178">
        <f>+'9.1. sz. mell'!D148+'9.2. sz. mell'!D148+'9.3. sz. mell'!D148</f>
        <v>0</v>
      </c>
    </row>
    <row r="148" spans="1:4" ht="12" customHeight="1">
      <c r="A148" s="13" t="s">
        <v>228</v>
      </c>
      <c r="B148" s="7" t="s">
        <v>373</v>
      </c>
      <c r="C148" s="168"/>
      <c r="D148" s="178">
        <f>+'9.1. sz. mell'!D149+'9.2. sz. mell'!D149+'9.3. sz. mell'!D149</f>
        <v>0</v>
      </c>
    </row>
    <row r="149" spans="1:4" ht="12" customHeight="1">
      <c r="A149" s="13" t="s">
        <v>229</v>
      </c>
      <c r="B149" s="7" t="s">
        <v>379</v>
      </c>
      <c r="C149" s="168"/>
      <c r="D149" s="178">
        <f>+'9.1. sz. mell'!D150+'9.2. sz. mell'!D150+'9.3. sz. mell'!D150</f>
        <v>0</v>
      </c>
    </row>
    <row r="150" spans="1:4" ht="12" customHeight="1" thickBot="1">
      <c r="A150" s="13" t="s">
        <v>377</v>
      </c>
      <c r="B150" s="7" t="s">
        <v>380</v>
      </c>
      <c r="C150" s="168"/>
      <c r="D150" s="178">
        <f>+'9.1. sz. mell'!D151+'9.2. sz. mell'!D151+'9.3. sz. mell'!D151</f>
        <v>0</v>
      </c>
    </row>
    <row r="151" spans="1:4" ht="12" customHeight="1" thickBot="1">
      <c r="A151" s="18" t="s">
        <v>13</v>
      </c>
      <c r="B151" s="76" t="s">
        <v>381</v>
      </c>
      <c r="C151" s="322"/>
      <c r="D151" s="322"/>
    </row>
    <row r="152" spans="1:4" ht="12" customHeight="1" thickBot="1">
      <c r="A152" s="18" t="s">
        <v>14</v>
      </c>
      <c r="B152" s="76" t="s">
        <v>382</v>
      </c>
      <c r="C152" s="322"/>
      <c r="D152" s="322"/>
    </row>
    <row r="153" spans="1:9" ht="15" customHeight="1" thickBot="1">
      <c r="A153" s="18" t="s">
        <v>15</v>
      </c>
      <c r="B153" s="76" t="s">
        <v>384</v>
      </c>
      <c r="C153" s="280">
        <f>+C129+C133+C140+C145+C151+C152</f>
        <v>2580261</v>
      </c>
      <c r="D153" s="280">
        <f>+D129+D133+D140+D145+D151+D152</f>
        <v>2651871</v>
      </c>
      <c r="F153" s="281"/>
      <c r="G153" s="348"/>
      <c r="H153" s="282"/>
      <c r="I153" s="282"/>
    </row>
    <row r="154" spans="1:7" s="269" customFormat="1" ht="12.75" customHeight="1" thickBot="1">
      <c r="A154" s="173" t="s">
        <v>16</v>
      </c>
      <c r="B154" s="243" t="s">
        <v>383</v>
      </c>
      <c r="C154" s="280">
        <f>+C128+C153</f>
        <v>362834655</v>
      </c>
      <c r="D154" s="280">
        <f>+D128+D153</f>
        <v>480058422</v>
      </c>
      <c r="G154" s="346"/>
    </row>
    <row r="155" ht="7.5" customHeight="1"/>
    <row r="156" spans="1:4" ht="15.75">
      <c r="A156" s="352" t="s">
        <v>304</v>
      </c>
      <c r="B156" s="352"/>
      <c r="C156" s="352"/>
      <c r="D156" s="267"/>
    </row>
    <row r="157" spans="1:4" ht="15" customHeight="1" thickBot="1">
      <c r="A157" s="349" t="s">
        <v>105</v>
      </c>
      <c r="B157" s="349"/>
      <c r="C157" s="185" t="s">
        <v>440</v>
      </c>
      <c r="D157" s="185" t="s">
        <v>440</v>
      </c>
    </row>
    <row r="158" spans="1:4" ht="13.5" customHeight="1" thickBot="1">
      <c r="A158" s="18">
        <v>1</v>
      </c>
      <c r="B158" s="25" t="s">
        <v>385</v>
      </c>
      <c r="C158" s="175">
        <f>+C62-C128</f>
        <v>-35076770</v>
      </c>
      <c r="D158" s="175">
        <f>+D62-D128</f>
        <v>-161729879</v>
      </c>
    </row>
    <row r="159" spans="1:4" ht="27.75" customHeight="1" thickBot="1">
      <c r="A159" s="18" t="s">
        <v>7</v>
      </c>
      <c r="B159" s="25" t="s">
        <v>391</v>
      </c>
      <c r="C159" s="175">
        <f>+C86-C153</f>
        <v>35076770</v>
      </c>
      <c r="D159" s="175">
        <f>+D86-D153</f>
        <v>161729879</v>
      </c>
    </row>
    <row r="164" ht="15.75">
      <c r="D164" s="342"/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9" scale="71" r:id="rId1"/>
  <headerFooter alignWithMargins="0">
    <oddHeader>&amp;C&amp;"Times New Roman CE,Félkövér"&amp;12
 Harc Önkormányzat
2020. ÉVI KÖLTSÉGVETÉSÉNEK ÖSSZEVONT MÉRLEGE&amp;10
&amp;R&amp;"Times New Roman CE,Félkövér dőlt"&amp;11 1.1. melléklet a ........./2020. (.......) önkormányzati rendelethez</oddHeader>
  </headerFooter>
  <rowBreaks count="1" manualBreakCount="1">
    <brk id="8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D5" sqref="D5"/>
    </sheetView>
  </sheetViews>
  <sheetFormatPr defaultColWidth="9.00390625" defaultRowHeight="12.75"/>
  <cols>
    <col min="1" max="1" width="9.50390625" style="244" customWidth="1"/>
    <col min="2" max="2" width="91.625" style="244" customWidth="1"/>
    <col min="3" max="4" width="21.625" style="245" customWidth="1"/>
    <col min="5" max="16384" width="9.375" style="267" customWidth="1"/>
  </cols>
  <sheetData>
    <row r="1" spans="1:4" ht="15.75" customHeight="1">
      <c r="A1" s="350" t="s">
        <v>3</v>
      </c>
      <c r="B1" s="350"/>
      <c r="C1" s="350"/>
      <c r="D1" s="267"/>
    </row>
    <row r="2" spans="1:4" ht="15.75" customHeight="1" thickBot="1">
      <c r="A2" s="349" t="s">
        <v>103</v>
      </c>
      <c r="B2" s="349"/>
      <c r="C2" s="185"/>
      <c r="D2" s="185" t="s">
        <v>441</v>
      </c>
    </row>
    <row r="3" spans="1:4" ht="37.5" customHeight="1" thickBot="1">
      <c r="A3" s="21" t="s">
        <v>52</v>
      </c>
      <c r="B3" s="22" t="s">
        <v>5</v>
      </c>
      <c r="C3" s="30" t="s">
        <v>471</v>
      </c>
      <c r="D3" s="30" t="s">
        <v>472</v>
      </c>
    </row>
    <row r="4" spans="1:4" s="268" customFormat="1" ht="12" customHeight="1" thickBot="1">
      <c r="A4" s="262" t="s">
        <v>404</v>
      </c>
      <c r="B4" s="263" t="s">
        <v>405</v>
      </c>
      <c r="C4" s="264" t="s">
        <v>406</v>
      </c>
      <c r="D4" s="264" t="s">
        <v>408</v>
      </c>
    </row>
    <row r="5" spans="1:4" s="269" customFormat="1" ht="12" customHeight="1" thickBot="1">
      <c r="A5" s="18" t="s">
        <v>6</v>
      </c>
      <c r="B5" s="19" t="s">
        <v>176</v>
      </c>
      <c r="C5" s="175">
        <f>+C6+C7+C8+C9+C10+C11</f>
        <v>64506531</v>
      </c>
      <c r="D5" s="175">
        <f>+D6+D7+D8+D9+D10+D11</f>
        <v>66840828</v>
      </c>
    </row>
    <row r="6" spans="1:4" s="269" customFormat="1" ht="12" customHeight="1">
      <c r="A6" s="13" t="s">
        <v>64</v>
      </c>
      <c r="B6" s="270" t="s">
        <v>177</v>
      </c>
      <c r="C6" s="178">
        <f>+'1.1.sz.mell.'!C6</f>
        <v>16711182</v>
      </c>
      <c r="D6" s="178">
        <f>+'1.1.sz.mell.'!D6</f>
        <v>16739265</v>
      </c>
    </row>
    <row r="7" spans="1:4" s="269" customFormat="1" ht="12" customHeight="1">
      <c r="A7" s="12" t="s">
        <v>65</v>
      </c>
      <c r="B7" s="271" t="s">
        <v>178</v>
      </c>
      <c r="C7" s="178">
        <f>+'1.1.sz.mell.'!C7</f>
        <v>21737170</v>
      </c>
      <c r="D7" s="178">
        <f>+'1.1.sz.mell.'!D7</f>
        <v>23232292</v>
      </c>
    </row>
    <row r="8" spans="1:4" s="269" customFormat="1" ht="12" customHeight="1">
      <c r="A8" s="12" t="s">
        <v>66</v>
      </c>
      <c r="B8" s="271" t="s">
        <v>179</v>
      </c>
      <c r="C8" s="178">
        <f>+'1.1.sz.mell.'!C8</f>
        <v>24258179</v>
      </c>
      <c r="D8" s="178">
        <f>+'1.1.sz.mell.'!D8</f>
        <v>24572041</v>
      </c>
    </row>
    <row r="9" spans="1:4" s="269" customFormat="1" ht="12" customHeight="1">
      <c r="A9" s="12" t="s">
        <v>67</v>
      </c>
      <c r="B9" s="271" t="s">
        <v>180</v>
      </c>
      <c r="C9" s="178">
        <f>+'1.1.sz.mell.'!C9</f>
        <v>1800000</v>
      </c>
      <c r="D9" s="178">
        <f>+'1.1.sz.mell.'!D9</f>
        <v>1838185</v>
      </c>
    </row>
    <row r="10" spans="1:4" s="269" customFormat="1" ht="12" customHeight="1">
      <c r="A10" s="12" t="s">
        <v>99</v>
      </c>
      <c r="B10" s="171" t="s">
        <v>340</v>
      </c>
      <c r="C10" s="178">
        <f>+'1.1.sz.mell.'!C10</f>
        <v>0</v>
      </c>
      <c r="D10" s="178">
        <f>+'1.1.sz.mell.'!D10</f>
        <v>0</v>
      </c>
    </row>
    <row r="11" spans="1:4" s="269" customFormat="1" ht="12" customHeight="1" thickBot="1">
      <c r="A11" s="14" t="s">
        <v>68</v>
      </c>
      <c r="B11" s="172" t="s">
        <v>341</v>
      </c>
      <c r="C11" s="178">
        <f>+'1.1.sz.mell.'!C11</f>
        <v>0</v>
      </c>
      <c r="D11" s="178">
        <f>+'1.1.sz.mell.'!D11</f>
        <v>459045</v>
      </c>
    </row>
    <row r="12" spans="1:4" s="269" customFormat="1" ht="12" customHeight="1" thickBot="1">
      <c r="A12" s="18" t="s">
        <v>7</v>
      </c>
      <c r="B12" s="170" t="s">
        <v>181</v>
      </c>
      <c r="C12" s="175">
        <f>+C13+C14+C15+C16+C17</f>
        <v>6806778</v>
      </c>
      <c r="D12" s="175">
        <f>+D13+D14+D15+D16+D17</f>
        <v>8721920</v>
      </c>
    </row>
    <row r="13" spans="1:4" s="269" customFormat="1" ht="12" customHeight="1">
      <c r="A13" s="13" t="s">
        <v>70</v>
      </c>
      <c r="B13" s="270" t="s">
        <v>182</v>
      </c>
      <c r="C13" s="178">
        <f>+'1.1.sz.mell.'!C13</f>
        <v>0</v>
      </c>
      <c r="D13" s="178">
        <f>+'1.1.sz.mell.'!D13</f>
        <v>0</v>
      </c>
    </row>
    <row r="14" spans="1:4" s="269" customFormat="1" ht="12" customHeight="1">
      <c r="A14" s="12" t="s">
        <v>71</v>
      </c>
      <c r="B14" s="271" t="s">
        <v>183</v>
      </c>
      <c r="C14" s="178">
        <f>+'1.1.sz.mell.'!C14</f>
        <v>0</v>
      </c>
      <c r="D14" s="178">
        <f>+'1.1.sz.mell.'!D14</f>
        <v>0</v>
      </c>
    </row>
    <row r="15" spans="1:4" s="269" customFormat="1" ht="12" customHeight="1">
      <c r="A15" s="12" t="s">
        <v>72</v>
      </c>
      <c r="B15" s="271" t="s">
        <v>332</v>
      </c>
      <c r="C15" s="178">
        <f>+'1.1.sz.mell.'!C15</f>
        <v>0</v>
      </c>
      <c r="D15" s="178">
        <f>+'1.1.sz.mell.'!D15</f>
        <v>0</v>
      </c>
    </row>
    <row r="16" spans="1:4" s="269" customFormat="1" ht="12" customHeight="1">
      <c r="A16" s="12" t="s">
        <v>73</v>
      </c>
      <c r="B16" s="271" t="s">
        <v>333</v>
      </c>
      <c r="C16" s="178">
        <f>+'1.1.sz.mell.'!C16</f>
        <v>0</v>
      </c>
      <c r="D16" s="178">
        <f>+'1.1.sz.mell.'!D16</f>
        <v>0</v>
      </c>
    </row>
    <row r="17" spans="1:4" s="269" customFormat="1" ht="12" customHeight="1">
      <c r="A17" s="12" t="s">
        <v>74</v>
      </c>
      <c r="B17" s="271" t="s">
        <v>184</v>
      </c>
      <c r="C17" s="178">
        <f>+'1.1.sz.mell.'!C17</f>
        <v>6806778</v>
      </c>
      <c r="D17" s="178">
        <f>+'1.1.sz.mell.'!D17</f>
        <v>8721920</v>
      </c>
    </row>
    <row r="18" spans="1:4" s="269" customFormat="1" ht="12" customHeight="1" thickBot="1">
      <c r="A18" s="14" t="s">
        <v>80</v>
      </c>
      <c r="B18" s="172" t="s">
        <v>185</v>
      </c>
      <c r="C18" s="178">
        <f>+'1.1.sz.mell.'!C18</f>
        <v>5370421</v>
      </c>
      <c r="D18" s="178">
        <f>+'1.1.sz.mell.'!D18</f>
        <v>5370421</v>
      </c>
    </row>
    <row r="19" spans="1:4" s="269" customFormat="1" ht="12" customHeight="1" thickBot="1">
      <c r="A19" s="18" t="s">
        <v>8</v>
      </c>
      <c r="B19" s="19" t="s">
        <v>186</v>
      </c>
      <c r="C19" s="175">
        <f>+C20+C21+C22+C23+C24</f>
        <v>204032355</v>
      </c>
      <c r="D19" s="175">
        <f>+D20+D21+D22+D23+D24</f>
        <v>187968736</v>
      </c>
    </row>
    <row r="20" spans="1:4" s="269" customFormat="1" ht="12" customHeight="1">
      <c r="A20" s="13" t="s">
        <v>53</v>
      </c>
      <c r="B20" s="270" t="s">
        <v>187</v>
      </c>
      <c r="C20" s="178">
        <f>+'1.1.sz.mell.'!C20</f>
        <v>0</v>
      </c>
      <c r="D20" s="178">
        <f>+'1.1.sz.mell.'!D20</f>
        <v>0</v>
      </c>
    </row>
    <row r="21" spans="1:4" s="269" customFormat="1" ht="12" customHeight="1">
      <c r="A21" s="12" t="s">
        <v>54</v>
      </c>
      <c r="B21" s="271" t="s">
        <v>188</v>
      </c>
      <c r="C21" s="178">
        <f>+'1.1.sz.mell.'!C21</f>
        <v>0</v>
      </c>
      <c r="D21" s="178">
        <f>+'1.1.sz.mell.'!D21</f>
        <v>0</v>
      </c>
    </row>
    <row r="22" spans="1:4" s="269" customFormat="1" ht="12" customHeight="1">
      <c r="A22" s="12" t="s">
        <v>55</v>
      </c>
      <c r="B22" s="271" t="s">
        <v>334</v>
      </c>
      <c r="C22" s="178">
        <f>+'1.1.sz.mell.'!C22</f>
        <v>0</v>
      </c>
      <c r="D22" s="178">
        <f>+'1.1.sz.mell.'!D22</f>
        <v>0</v>
      </c>
    </row>
    <row r="23" spans="1:4" s="269" customFormat="1" ht="12" customHeight="1">
      <c r="A23" s="12" t="s">
        <v>56</v>
      </c>
      <c r="B23" s="271" t="s">
        <v>335</v>
      </c>
      <c r="C23" s="178">
        <f>+'1.1.sz.mell.'!C23</f>
        <v>0</v>
      </c>
      <c r="D23" s="178">
        <f>+'1.1.sz.mell.'!D23</f>
        <v>0</v>
      </c>
    </row>
    <row r="24" spans="1:4" s="269" customFormat="1" ht="12" customHeight="1">
      <c r="A24" s="12" t="s">
        <v>113</v>
      </c>
      <c r="B24" s="271" t="s">
        <v>189</v>
      </c>
      <c r="C24" s="178">
        <f>+'1.1.sz.mell.'!C24</f>
        <v>204032355</v>
      </c>
      <c r="D24" s="178">
        <f>+'1.1.sz.mell.'!D24</f>
        <v>187968736</v>
      </c>
    </row>
    <row r="25" spans="1:4" s="269" customFormat="1" ht="12" customHeight="1" thickBot="1">
      <c r="A25" s="14" t="s">
        <v>114</v>
      </c>
      <c r="B25" s="272" t="s">
        <v>190</v>
      </c>
      <c r="C25" s="178">
        <f>+'1.1.sz.mell.'!C25</f>
        <v>204032355</v>
      </c>
      <c r="D25" s="178">
        <f>+'1.1.sz.mell.'!D25</f>
        <v>187968736</v>
      </c>
    </row>
    <row r="26" spans="1:4" s="269" customFormat="1" ht="12" customHeight="1" thickBot="1">
      <c r="A26" s="18" t="s">
        <v>115</v>
      </c>
      <c r="B26" s="19" t="s">
        <v>191</v>
      </c>
      <c r="C26" s="181">
        <f>+C27+C31+C32+C33</f>
        <v>17500000</v>
      </c>
      <c r="D26" s="181">
        <f>+D27+D31+D32+D33</f>
        <v>15020000</v>
      </c>
    </row>
    <row r="27" spans="1:4" s="269" customFormat="1" ht="12" customHeight="1">
      <c r="A27" s="13" t="s">
        <v>192</v>
      </c>
      <c r="B27" s="270" t="s">
        <v>347</v>
      </c>
      <c r="C27" s="178">
        <f>+'1.1.sz.mell.'!C27</f>
        <v>15000000</v>
      </c>
      <c r="D27" s="178">
        <f>+'1.1.sz.mell.'!D27</f>
        <v>15000000</v>
      </c>
    </row>
    <row r="28" spans="1:4" s="269" customFormat="1" ht="12" customHeight="1">
      <c r="A28" s="12" t="s">
        <v>193</v>
      </c>
      <c r="B28" s="271" t="s">
        <v>198</v>
      </c>
      <c r="C28" s="178">
        <f>+'1.1.sz.mell.'!C28</f>
        <v>2000000</v>
      </c>
      <c r="D28" s="178">
        <f>+'1.1.sz.mell.'!D28</f>
        <v>2000000</v>
      </c>
    </row>
    <row r="29" spans="1:4" s="269" customFormat="1" ht="12" customHeight="1">
      <c r="A29" s="12" t="s">
        <v>194</v>
      </c>
      <c r="B29" s="271" t="s">
        <v>199</v>
      </c>
      <c r="C29" s="178">
        <f>+'1.1.sz.mell.'!C29</f>
        <v>0</v>
      </c>
      <c r="D29" s="178">
        <f>+'1.1.sz.mell.'!D29</f>
        <v>0</v>
      </c>
    </row>
    <row r="30" spans="1:4" s="269" customFormat="1" ht="12" customHeight="1">
      <c r="A30" s="12" t="s">
        <v>345</v>
      </c>
      <c r="B30" s="316" t="s">
        <v>346</v>
      </c>
      <c r="C30" s="178">
        <f>+'1.1.sz.mell.'!C30</f>
        <v>13000000</v>
      </c>
      <c r="D30" s="178">
        <f>+'1.1.sz.mell.'!D30</f>
        <v>13000000</v>
      </c>
    </row>
    <row r="31" spans="1:4" s="269" customFormat="1" ht="12" customHeight="1">
      <c r="A31" s="12" t="s">
        <v>195</v>
      </c>
      <c r="B31" s="271" t="s">
        <v>200</v>
      </c>
      <c r="C31" s="178">
        <f>+'1.1.sz.mell.'!C31</f>
        <v>2480000</v>
      </c>
      <c r="D31" s="178">
        <f>+'1.1.sz.mell.'!D31</f>
        <v>0</v>
      </c>
    </row>
    <row r="32" spans="1:4" s="269" customFormat="1" ht="12" customHeight="1">
      <c r="A32" s="12" t="s">
        <v>196</v>
      </c>
      <c r="B32" s="271" t="s">
        <v>201</v>
      </c>
      <c r="C32" s="178">
        <f>+'1.1.sz.mell.'!C32</f>
        <v>0</v>
      </c>
      <c r="D32" s="178">
        <f>+'1.1.sz.mell.'!D32</f>
        <v>0</v>
      </c>
    </row>
    <row r="33" spans="1:4" s="269" customFormat="1" ht="12" customHeight="1" thickBot="1">
      <c r="A33" s="14" t="s">
        <v>197</v>
      </c>
      <c r="B33" s="272" t="s">
        <v>202</v>
      </c>
      <c r="C33" s="178">
        <f>+'1.1.sz.mell.'!C33</f>
        <v>20000</v>
      </c>
      <c r="D33" s="178">
        <f>+'1.1.sz.mell.'!D33</f>
        <v>20000</v>
      </c>
    </row>
    <row r="34" spans="1:4" s="269" customFormat="1" ht="12" customHeight="1" thickBot="1">
      <c r="A34" s="18" t="s">
        <v>10</v>
      </c>
      <c r="B34" s="19" t="s">
        <v>342</v>
      </c>
      <c r="C34" s="175">
        <f>SUM(C35:C45)</f>
        <v>5790543</v>
      </c>
      <c r="D34" s="175">
        <f>SUM(D35:D45)</f>
        <v>6598511</v>
      </c>
    </row>
    <row r="35" spans="1:4" s="269" customFormat="1" ht="12" customHeight="1">
      <c r="A35" s="13" t="s">
        <v>57</v>
      </c>
      <c r="B35" s="270" t="s">
        <v>205</v>
      </c>
      <c r="C35" s="178">
        <f>+'1.1.sz.mell.'!C35</f>
        <v>0</v>
      </c>
      <c r="D35" s="178">
        <f>+'1.1.sz.mell.'!D35</f>
        <v>0</v>
      </c>
    </row>
    <row r="36" spans="1:4" s="269" customFormat="1" ht="12" customHeight="1">
      <c r="A36" s="12" t="s">
        <v>58</v>
      </c>
      <c r="B36" s="271" t="s">
        <v>206</v>
      </c>
      <c r="C36" s="178">
        <f>+'1.1.sz.mell.'!C36</f>
        <v>1673954</v>
      </c>
      <c r="D36" s="178">
        <f>+'1.1.sz.mell.'!D36</f>
        <v>1673954</v>
      </c>
    </row>
    <row r="37" spans="1:4" s="269" customFormat="1" ht="12" customHeight="1">
      <c r="A37" s="12" t="s">
        <v>59</v>
      </c>
      <c r="B37" s="271" t="s">
        <v>207</v>
      </c>
      <c r="C37" s="178">
        <f>+'1.1.sz.mell.'!C37</f>
        <v>0</v>
      </c>
      <c r="D37" s="178">
        <f>+'1.1.sz.mell.'!D37</f>
        <v>0</v>
      </c>
    </row>
    <row r="38" spans="1:4" s="269" customFormat="1" ht="12" customHeight="1">
      <c r="A38" s="12" t="s">
        <v>117</v>
      </c>
      <c r="B38" s="271" t="s">
        <v>208</v>
      </c>
      <c r="C38" s="178">
        <f>+'1.1.sz.mell.'!C38</f>
        <v>0</v>
      </c>
      <c r="D38" s="178">
        <f>+'1.1.sz.mell.'!D38</f>
        <v>0</v>
      </c>
    </row>
    <row r="39" spans="1:4" s="269" customFormat="1" ht="12" customHeight="1">
      <c r="A39" s="12" t="s">
        <v>118</v>
      </c>
      <c r="B39" s="271" t="s">
        <v>209</v>
      </c>
      <c r="C39" s="178">
        <f>+'1.1.sz.mell.'!C39</f>
        <v>2877656</v>
      </c>
      <c r="D39" s="178">
        <f>+'1.1.sz.mell.'!D39</f>
        <v>3513851</v>
      </c>
    </row>
    <row r="40" spans="1:4" s="269" customFormat="1" ht="12" customHeight="1">
      <c r="A40" s="12" t="s">
        <v>119</v>
      </c>
      <c r="B40" s="271" t="s">
        <v>210</v>
      </c>
      <c r="C40" s="178">
        <f>+'1.1.sz.mell.'!C40</f>
        <v>1228933</v>
      </c>
      <c r="D40" s="178">
        <f>+'1.1.sz.mell.'!D40</f>
        <v>1400706</v>
      </c>
    </row>
    <row r="41" spans="1:4" s="269" customFormat="1" ht="12" customHeight="1">
      <c r="A41" s="12" t="s">
        <v>120</v>
      </c>
      <c r="B41" s="271" t="s">
        <v>211</v>
      </c>
      <c r="C41" s="178">
        <f>+'1.1.sz.mell.'!C41</f>
        <v>0</v>
      </c>
      <c r="D41" s="178">
        <f>+'1.1.sz.mell.'!D41</f>
        <v>0</v>
      </c>
    </row>
    <row r="42" spans="1:4" s="269" customFormat="1" ht="12" customHeight="1">
      <c r="A42" s="12" t="s">
        <v>121</v>
      </c>
      <c r="B42" s="271" t="s">
        <v>212</v>
      </c>
      <c r="C42" s="178">
        <f>+'1.1.sz.mell.'!C42</f>
        <v>5000</v>
      </c>
      <c r="D42" s="178">
        <f>+'1.1.sz.mell.'!D42</f>
        <v>5000</v>
      </c>
    </row>
    <row r="43" spans="1:4" s="269" customFormat="1" ht="12" customHeight="1">
      <c r="A43" s="12" t="s">
        <v>203</v>
      </c>
      <c r="B43" s="271" t="s">
        <v>213</v>
      </c>
      <c r="C43" s="178">
        <f>+'1.1.sz.mell.'!C43</f>
        <v>0</v>
      </c>
      <c r="D43" s="178">
        <f>+'1.1.sz.mell.'!D43</f>
        <v>0</v>
      </c>
    </row>
    <row r="44" spans="1:4" s="269" customFormat="1" ht="12" customHeight="1">
      <c r="A44" s="14" t="s">
        <v>204</v>
      </c>
      <c r="B44" s="272" t="s">
        <v>344</v>
      </c>
      <c r="C44" s="178">
        <f>+'1.1.sz.mell.'!C44</f>
        <v>0</v>
      </c>
      <c r="D44" s="178">
        <f>+'1.1.sz.mell.'!D44</f>
        <v>0</v>
      </c>
    </row>
    <row r="45" spans="1:4" s="269" customFormat="1" ht="12" customHeight="1" thickBot="1">
      <c r="A45" s="14" t="s">
        <v>343</v>
      </c>
      <c r="B45" s="172" t="s">
        <v>214</v>
      </c>
      <c r="C45" s="178">
        <f>+'1.1.sz.mell.'!C45</f>
        <v>5000</v>
      </c>
      <c r="D45" s="178">
        <f>+'1.1.sz.mell.'!D45</f>
        <v>5000</v>
      </c>
    </row>
    <row r="46" spans="1:4" s="269" customFormat="1" ht="12" customHeight="1" thickBot="1">
      <c r="A46" s="18" t="s">
        <v>11</v>
      </c>
      <c r="B46" s="19" t="s">
        <v>215</v>
      </c>
      <c r="C46" s="175">
        <f>SUM(C47:C51)</f>
        <v>0</v>
      </c>
      <c r="D46" s="175">
        <f>SUM(D47:D51)</f>
        <v>0</v>
      </c>
    </row>
    <row r="47" spans="1:4" s="269" customFormat="1" ht="12" customHeight="1">
      <c r="A47" s="13" t="s">
        <v>60</v>
      </c>
      <c r="B47" s="270" t="s">
        <v>219</v>
      </c>
      <c r="C47" s="178">
        <f>+'1.1.sz.mell.'!C47</f>
        <v>0</v>
      </c>
      <c r="D47" s="178">
        <f>+'1.1.sz.mell.'!D47</f>
        <v>0</v>
      </c>
    </row>
    <row r="48" spans="1:4" s="269" customFormat="1" ht="12" customHeight="1">
      <c r="A48" s="12" t="s">
        <v>61</v>
      </c>
      <c r="B48" s="271" t="s">
        <v>220</v>
      </c>
      <c r="C48" s="178">
        <f>+'1.1.sz.mell.'!C48</f>
        <v>0</v>
      </c>
      <c r="D48" s="178">
        <f>+'1.1.sz.mell.'!D48</f>
        <v>0</v>
      </c>
    </row>
    <row r="49" spans="1:4" s="269" customFormat="1" ht="12" customHeight="1">
      <c r="A49" s="12" t="s">
        <v>216</v>
      </c>
      <c r="B49" s="271" t="s">
        <v>221</v>
      </c>
      <c r="C49" s="178">
        <f>+'1.1.sz.mell.'!C49</f>
        <v>0</v>
      </c>
      <c r="D49" s="178">
        <f>+'1.1.sz.mell.'!D49</f>
        <v>0</v>
      </c>
    </row>
    <row r="50" spans="1:4" s="269" customFormat="1" ht="12" customHeight="1">
      <c r="A50" s="12" t="s">
        <v>217</v>
      </c>
      <c r="B50" s="271" t="s">
        <v>222</v>
      </c>
      <c r="C50" s="178">
        <f>+'1.1.sz.mell.'!C50</f>
        <v>0</v>
      </c>
      <c r="D50" s="178">
        <f>+'1.1.sz.mell.'!D50</f>
        <v>0</v>
      </c>
    </row>
    <row r="51" spans="1:4" s="269" customFormat="1" ht="12" customHeight="1" thickBot="1">
      <c r="A51" s="14" t="s">
        <v>218</v>
      </c>
      <c r="B51" s="172" t="s">
        <v>223</v>
      </c>
      <c r="C51" s="178">
        <f>+'1.1.sz.mell.'!C51</f>
        <v>0</v>
      </c>
      <c r="D51" s="178">
        <f>+'1.1.sz.mell.'!D51</f>
        <v>0</v>
      </c>
    </row>
    <row r="52" spans="1:4" s="269" customFormat="1" ht="12" customHeight="1" thickBot="1">
      <c r="A52" s="18" t="s">
        <v>122</v>
      </c>
      <c r="B52" s="19" t="s">
        <v>224</v>
      </c>
      <c r="C52" s="175">
        <f>SUM(C53:C55)</f>
        <v>0</v>
      </c>
      <c r="D52" s="175">
        <f>SUM(D53:D55)</f>
        <v>0</v>
      </c>
    </row>
    <row r="53" spans="1:4" s="269" customFormat="1" ht="12" customHeight="1">
      <c r="A53" s="13" t="s">
        <v>62</v>
      </c>
      <c r="B53" s="270" t="s">
        <v>225</v>
      </c>
      <c r="C53" s="178">
        <f>+'1.1.sz.mell.'!C53</f>
        <v>0</v>
      </c>
      <c r="D53" s="178">
        <f>+'1.1.sz.mell.'!D53</f>
        <v>0</v>
      </c>
    </row>
    <row r="54" spans="1:4" s="269" customFormat="1" ht="12" customHeight="1">
      <c r="A54" s="12" t="s">
        <v>63</v>
      </c>
      <c r="B54" s="271" t="s">
        <v>336</v>
      </c>
      <c r="C54" s="178">
        <f>+'1.1.sz.mell.'!C54</f>
        <v>0</v>
      </c>
      <c r="D54" s="178">
        <f>+'1.1.sz.mell.'!D54</f>
        <v>0</v>
      </c>
    </row>
    <row r="55" spans="1:4" s="269" customFormat="1" ht="12" customHeight="1">
      <c r="A55" s="12" t="s">
        <v>228</v>
      </c>
      <c r="B55" s="271" t="s">
        <v>226</v>
      </c>
      <c r="C55" s="178">
        <f>+'1.1.sz.mell.'!C55</f>
        <v>0</v>
      </c>
      <c r="D55" s="178">
        <f>+'1.1.sz.mell.'!D55</f>
        <v>0</v>
      </c>
    </row>
    <row r="56" spans="1:4" s="269" customFormat="1" ht="12" customHeight="1" thickBot="1">
      <c r="A56" s="14" t="s">
        <v>229</v>
      </c>
      <c r="B56" s="172" t="s">
        <v>227</v>
      </c>
      <c r="C56" s="178">
        <f>+'1.1.sz.mell.'!C56</f>
        <v>0</v>
      </c>
      <c r="D56" s="178">
        <f>+'1.1.sz.mell.'!D56</f>
        <v>0</v>
      </c>
    </row>
    <row r="57" spans="1:4" s="269" customFormat="1" ht="12" customHeight="1" thickBot="1">
      <c r="A57" s="18" t="s">
        <v>13</v>
      </c>
      <c r="B57" s="170" t="s">
        <v>230</v>
      </c>
      <c r="C57" s="175">
        <f>SUM(C58:C60)</f>
        <v>26541417</v>
      </c>
      <c r="D57" s="175">
        <f>SUM(D58:D60)</f>
        <v>30526677</v>
      </c>
    </row>
    <row r="58" spans="1:4" s="269" customFormat="1" ht="12" customHeight="1">
      <c r="A58" s="13" t="s">
        <v>123</v>
      </c>
      <c r="B58" s="270" t="s">
        <v>232</v>
      </c>
      <c r="C58" s="178">
        <f>+'1.1.sz.mell.'!C58</f>
        <v>0</v>
      </c>
      <c r="D58" s="178">
        <f>+'1.1.sz.mell.'!D58</f>
        <v>0</v>
      </c>
    </row>
    <row r="59" spans="1:4" s="269" customFormat="1" ht="12" customHeight="1">
      <c r="A59" s="12" t="s">
        <v>124</v>
      </c>
      <c r="B59" s="271" t="s">
        <v>337</v>
      </c>
      <c r="C59" s="178">
        <f>+'1.1.sz.mell.'!C59</f>
        <v>0</v>
      </c>
      <c r="D59" s="178">
        <f>+'1.1.sz.mell.'!D59</f>
        <v>0</v>
      </c>
    </row>
    <row r="60" spans="1:4" s="269" customFormat="1" ht="12" customHeight="1">
      <c r="A60" s="12" t="s">
        <v>152</v>
      </c>
      <c r="B60" s="271" t="s">
        <v>233</v>
      </c>
      <c r="C60" s="178">
        <f>+'1.1.sz.mell.'!C60</f>
        <v>26541417</v>
      </c>
      <c r="D60" s="178">
        <f>+'1.1.sz.mell.'!D60</f>
        <v>30526677</v>
      </c>
    </row>
    <row r="61" spans="1:4" s="269" customFormat="1" ht="12" customHeight="1" thickBot="1">
      <c r="A61" s="14" t="s">
        <v>231</v>
      </c>
      <c r="B61" s="172" t="s">
        <v>234</v>
      </c>
      <c r="C61" s="178">
        <f>+'1.1.sz.mell.'!C61</f>
        <v>0</v>
      </c>
      <c r="D61" s="178">
        <f>+'1.1.sz.mell.'!D61</f>
        <v>0</v>
      </c>
    </row>
    <row r="62" spans="1:4" s="269" customFormat="1" ht="12" customHeight="1" thickBot="1">
      <c r="A62" s="323" t="s">
        <v>387</v>
      </c>
      <c r="B62" s="19" t="s">
        <v>235</v>
      </c>
      <c r="C62" s="181">
        <f>+C5+C12+C19+C26+C34+C46+C52+C57</f>
        <v>325177624</v>
      </c>
      <c r="D62" s="181">
        <f>+D5+D12+D19+D26+D34+D46+D52+D57</f>
        <v>315676672</v>
      </c>
    </row>
    <row r="63" spans="1:4" s="269" customFormat="1" ht="12" customHeight="1" thickBot="1">
      <c r="A63" s="302" t="s">
        <v>236</v>
      </c>
      <c r="B63" s="170" t="s">
        <v>237</v>
      </c>
      <c r="C63" s="175">
        <f>SUM(C64:C66)</f>
        <v>0</v>
      </c>
      <c r="D63" s="175">
        <f>SUM(D64:D66)</f>
        <v>0</v>
      </c>
    </row>
    <row r="64" spans="1:4" s="269" customFormat="1" ht="12" customHeight="1">
      <c r="A64" s="13" t="s">
        <v>268</v>
      </c>
      <c r="B64" s="270" t="s">
        <v>238</v>
      </c>
      <c r="C64" s="178">
        <f>+'1.1.sz.mell.'!C64</f>
        <v>0</v>
      </c>
      <c r="D64" s="178">
        <f>+'1.1.sz.mell.'!D64</f>
        <v>0</v>
      </c>
    </row>
    <row r="65" spans="1:4" s="269" customFormat="1" ht="12" customHeight="1">
      <c r="A65" s="12" t="s">
        <v>277</v>
      </c>
      <c r="B65" s="271" t="s">
        <v>239</v>
      </c>
      <c r="C65" s="178">
        <f>+'1.1.sz.mell.'!C65</f>
        <v>0</v>
      </c>
      <c r="D65" s="178">
        <f>+'1.1.sz.mell.'!D65</f>
        <v>0</v>
      </c>
    </row>
    <row r="66" spans="1:4" s="269" customFormat="1" ht="12" customHeight="1" thickBot="1">
      <c r="A66" s="14" t="s">
        <v>278</v>
      </c>
      <c r="B66" s="317" t="s">
        <v>372</v>
      </c>
      <c r="C66" s="178">
        <f>+'1.1.sz.mell.'!C66</f>
        <v>0</v>
      </c>
      <c r="D66" s="178">
        <f>+'1.1.sz.mell.'!D66</f>
        <v>0</v>
      </c>
    </row>
    <row r="67" spans="1:4" s="269" customFormat="1" ht="12" customHeight="1" thickBot="1">
      <c r="A67" s="302" t="s">
        <v>241</v>
      </c>
      <c r="B67" s="170" t="s">
        <v>242</v>
      </c>
      <c r="C67" s="175">
        <f>SUM(C68:C71)</f>
        <v>0</v>
      </c>
      <c r="D67" s="175">
        <f>SUM(D68:D71)</f>
        <v>0</v>
      </c>
    </row>
    <row r="68" spans="1:4" s="269" customFormat="1" ht="12" customHeight="1">
      <c r="A68" s="13" t="s">
        <v>100</v>
      </c>
      <c r="B68" s="270" t="s">
        <v>243</v>
      </c>
      <c r="C68" s="178">
        <f>+'1.1.sz.mell.'!C68</f>
        <v>0</v>
      </c>
      <c r="D68" s="178">
        <f>+'1.1.sz.mell.'!D68</f>
        <v>0</v>
      </c>
    </row>
    <row r="69" spans="1:4" s="269" customFormat="1" ht="12" customHeight="1">
      <c r="A69" s="12" t="s">
        <v>101</v>
      </c>
      <c r="B69" s="271" t="s">
        <v>244</v>
      </c>
      <c r="C69" s="178">
        <f>+'1.1.sz.mell.'!C69</f>
        <v>0</v>
      </c>
      <c r="D69" s="178">
        <f>+'1.1.sz.mell.'!D69</f>
        <v>0</v>
      </c>
    </row>
    <row r="70" spans="1:4" s="269" customFormat="1" ht="12" customHeight="1">
      <c r="A70" s="12" t="s">
        <v>269</v>
      </c>
      <c r="B70" s="271" t="s">
        <v>245</v>
      </c>
      <c r="C70" s="178">
        <f>+'1.1.sz.mell.'!C70</f>
        <v>0</v>
      </c>
      <c r="D70" s="178">
        <f>+'1.1.sz.mell.'!D70</f>
        <v>0</v>
      </c>
    </row>
    <row r="71" spans="1:4" s="269" customFormat="1" ht="12" customHeight="1" thickBot="1">
      <c r="A71" s="14" t="s">
        <v>270</v>
      </c>
      <c r="B71" s="172" t="s">
        <v>246</v>
      </c>
      <c r="C71" s="178">
        <f>+'1.1.sz.mell.'!C71</f>
        <v>0</v>
      </c>
      <c r="D71" s="178">
        <f>+'1.1.sz.mell.'!D71</f>
        <v>0</v>
      </c>
    </row>
    <row r="72" spans="1:4" s="269" customFormat="1" ht="12" customHeight="1" thickBot="1">
      <c r="A72" s="302" t="s">
        <v>247</v>
      </c>
      <c r="B72" s="170" t="s">
        <v>248</v>
      </c>
      <c r="C72" s="175">
        <f>SUM(C73:C74)</f>
        <v>35076770</v>
      </c>
      <c r="D72" s="175">
        <f>SUM(D73:D74)</f>
        <v>161729879</v>
      </c>
    </row>
    <row r="73" spans="1:4" s="269" customFormat="1" ht="12" customHeight="1">
      <c r="A73" s="13" t="s">
        <v>271</v>
      </c>
      <c r="B73" s="270" t="s">
        <v>249</v>
      </c>
      <c r="C73" s="178">
        <f>+'1.1.sz.mell.'!C73</f>
        <v>35076770</v>
      </c>
      <c r="D73" s="178">
        <f>+'1.1.sz.mell.'!D73</f>
        <v>161729879</v>
      </c>
    </row>
    <row r="74" spans="1:4" s="269" customFormat="1" ht="12" customHeight="1" thickBot="1">
      <c r="A74" s="14" t="s">
        <v>272</v>
      </c>
      <c r="B74" s="172" t="s">
        <v>250</v>
      </c>
      <c r="C74" s="178">
        <f>+'1.1.sz.mell.'!C74</f>
        <v>0</v>
      </c>
      <c r="D74" s="178">
        <f>+'1.1.sz.mell.'!D74</f>
        <v>0</v>
      </c>
    </row>
    <row r="75" spans="1:4" s="269" customFormat="1" ht="12" customHeight="1" thickBot="1">
      <c r="A75" s="302" t="s">
        <v>251</v>
      </c>
      <c r="B75" s="170" t="s">
        <v>252</v>
      </c>
      <c r="C75" s="175">
        <f>SUM(C76:C78)</f>
        <v>2580261</v>
      </c>
      <c r="D75" s="175">
        <f>SUM(D76:D78)</f>
        <v>2651871</v>
      </c>
    </row>
    <row r="76" spans="1:4" s="269" customFormat="1" ht="12" customHeight="1">
      <c r="A76" s="13" t="s">
        <v>273</v>
      </c>
      <c r="B76" s="270" t="s">
        <v>253</v>
      </c>
      <c r="C76" s="178">
        <f>+'1.1.sz.mell.'!C76</f>
        <v>2580261</v>
      </c>
      <c r="D76" s="178">
        <f>+'1.1.sz.mell.'!D76</f>
        <v>2651871</v>
      </c>
    </row>
    <row r="77" spans="1:4" s="269" customFormat="1" ht="12" customHeight="1">
      <c r="A77" s="12" t="s">
        <v>274</v>
      </c>
      <c r="B77" s="271" t="s">
        <v>254</v>
      </c>
      <c r="C77" s="178">
        <f>+'1.1.sz.mell.'!C77</f>
        <v>0</v>
      </c>
      <c r="D77" s="178">
        <f>+'1.1.sz.mell.'!D77</f>
        <v>0</v>
      </c>
    </row>
    <row r="78" spans="1:4" s="269" customFormat="1" ht="12" customHeight="1" thickBot="1">
      <c r="A78" s="14" t="s">
        <v>275</v>
      </c>
      <c r="B78" s="172" t="s">
        <v>255</v>
      </c>
      <c r="C78" s="178">
        <f>+'1.1.sz.mell.'!C78</f>
        <v>0</v>
      </c>
      <c r="D78" s="178">
        <f>+'1.1.sz.mell.'!D78</f>
        <v>0</v>
      </c>
    </row>
    <row r="79" spans="1:4" s="269" customFormat="1" ht="12" customHeight="1" thickBot="1">
      <c r="A79" s="302" t="s">
        <v>256</v>
      </c>
      <c r="B79" s="170" t="s">
        <v>276</v>
      </c>
      <c r="C79" s="175">
        <f>SUM(C80:C83)</f>
        <v>0</v>
      </c>
      <c r="D79" s="175">
        <f>SUM(D80:D83)</f>
        <v>0</v>
      </c>
    </row>
    <row r="80" spans="1:4" s="269" customFormat="1" ht="12" customHeight="1">
      <c r="A80" s="274" t="s">
        <v>257</v>
      </c>
      <c r="B80" s="270" t="s">
        <v>258</v>
      </c>
      <c r="C80" s="178">
        <f>+'1.1.sz.mell.'!C79</f>
        <v>0</v>
      </c>
      <c r="D80" s="178">
        <f>+'1.1.sz.mell.'!D79</f>
        <v>0</v>
      </c>
    </row>
    <row r="81" spans="1:4" s="269" customFormat="1" ht="12" customHeight="1">
      <c r="A81" s="275" t="s">
        <v>259</v>
      </c>
      <c r="B81" s="271" t="s">
        <v>260</v>
      </c>
      <c r="C81" s="178">
        <f>+'1.1.sz.mell.'!C80</f>
        <v>0</v>
      </c>
      <c r="D81" s="178">
        <f>+'1.1.sz.mell.'!D80</f>
        <v>0</v>
      </c>
    </row>
    <row r="82" spans="1:4" s="269" customFormat="1" ht="12" customHeight="1">
      <c r="A82" s="275" t="s">
        <v>261</v>
      </c>
      <c r="B82" s="271" t="s">
        <v>262</v>
      </c>
      <c r="C82" s="178">
        <f>+'1.1.sz.mell.'!C81</f>
        <v>0</v>
      </c>
      <c r="D82" s="178">
        <f>+'1.1.sz.mell.'!D81</f>
        <v>0</v>
      </c>
    </row>
    <row r="83" spans="1:4" s="269" customFormat="1" ht="12" customHeight="1" thickBot="1">
      <c r="A83" s="276" t="s">
        <v>263</v>
      </c>
      <c r="B83" s="172" t="s">
        <v>264</v>
      </c>
      <c r="C83" s="178">
        <f>+'1.1.sz.mell.'!C82</f>
        <v>0</v>
      </c>
      <c r="D83" s="178">
        <f>+'1.1.sz.mell.'!D82</f>
        <v>0</v>
      </c>
    </row>
    <row r="84" spans="1:4" s="269" customFormat="1" ht="12" customHeight="1" thickBot="1">
      <c r="A84" s="302" t="s">
        <v>265</v>
      </c>
      <c r="B84" s="170" t="s">
        <v>386</v>
      </c>
      <c r="C84" s="301"/>
      <c r="D84" s="301"/>
    </row>
    <row r="85" spans="1:4" s="269" customFormat="1" ht="13.5" customHeight="1" thickBot="1">
      <c r="A85" s="302" t="s">
        <v>267</v>
      </c>
      <c r="B85" s="170" t="s">
        <v>266</v>
      </c>
      <c r="C85" s="301"/>
      <c r="D85" s="301"/>
    </row>
    <row r="86" spans="1:4" s="269" customFormat="1" ht="15.75" customHeight="1" thickBot="1">
      <c r="A86" s="302" t="s">
        <v>279</v>
      </c>
      <c r="B86" s="277" t="s">
        <v>389</v>
      </c>
      <c r="C86" s="181">
        <f>+C63+C67+C72+C75+C79+C85+C84</f>
        <v>37657031</v>
      </c>
      <c r="D86" s="181">
        <f>+D63+D67+D72+D75+D79+D85+D84</f>
        <v>164381750</v>
      </c>
    </row>
    <row r="87" spans="1:4" s="269" customFormat="1" ht="16.5" customHeight="1" thickBot="1">
      <c r="A87" s="303" t="s">
        <v>388</v>
      </c>
      <c r="B87" s="278" t="s">
        <v>390</v>
      </c>
      <c r="C87" s="181">
        <f>+C62+C86</f>
        <v>362834655</v>
      </c>
      <c r="D87" s="181">
        <f>+D62+D86</f>
        <v>480058422</v>
      </c>
    </row>
    <row r="88" spans="1:4" s="269" customFormat="1" ht="83.25" customHeight="1">
      <c r="A88" s="3"/>
      <c r="B88" s="4"/>
      <c r="C88" s="182"/>
      <c r="D88" s="182"/>
    </row>
    <row r="89" spans="1:4" ht="16.5" customHeight="1">
      <c r="A89" s="350" t="s">
        <v>34</v>
      </c>
      <c r="B89" s="350"/>
      <c r="C89" s="350"/>
      <c r="D89" s="267"/>
    </row>
    <row r="90" spans="1:4" s="279" customFormat="1" ht="16.5" customHeight="1" thickBot="1">
      <c r="A90" s="351" t="s">
        <v>104</v>
      </c>
      <c r="B90" s="351"/>
      <c r="C90" s="87" t="s">
        <v>440</v>
      </c>
      <c r="D90" s="87" t="s">
        <v>440</v>
      </c>
    </row>
    <row r="91" spans="1:4" ht="37.5" customHeight="1" thickBot="1">
      <c r="A91" s="21" t="s">
        <v>52</v>
      </c>
      <c r="B91" s="22" t="s">
        <v>35</v>
      </c>
      <c r="C91" s="30" t="str">
        <f>+C3</f>
        <v>2020. évi eredeti előirányzat</v>
      </c>
      <c r="D91" s="30" t="str">
        <f>+D3</f>
        <v>2020. évi módosított előirányzat</v>
      </c>
    </row>
    <row r="92" spans="1:4" s="268" customFormat="1" ht="12" customHeight="1" thickBot="1">
      <c r="A92" s="27" t="s">
        <v>404</v>
      </c>
      <c r="B92" s="28" t="s">
        <v>405</v>
      </c>
      <c r="C92" s="29" t="s">
        <v>406</v>
      </c>
      <c r="D92" s="29" t="s">
        <v>406</v>
      </c>
    </row>
    <row r="93" spans="1:4" ht="12" customHeight="1" thickBot="1">
      <c r="A93" s="20" t="s">
        <v>6</v>
      </c>
      <c r="B93" s="26" t="s">
        <v>348</v>
      </c>
      <c r="C93" s="174">
        <f>C94+C95+C96+C97+C98+C111</f>
        <v>91885540</v>
      </c>
      <c r="D93" s="174">
        <f>D94+D95+D96+D97+D98+D111</f>
        <v>117356977</v>
      </c>
    </row>
    <row r="94" spans="1:4" ht="12" customHeight="1">
      <c r="A94" s="15" t="s">
        <v>64</v>
      </c>
      <c r="B94" s="8" t="s">
        <v>36</v>
      </c>
      <c r="C94" s="258">
        <f>+'1.1.sz.mell.'!C94</f>
        <v>47422662</v>
      </c>
      <c r="D94" s="258">
        <f>+'1.1.sz.mell.'!D94</f>
        <v>50097402</v>
      </c>
    </row>
    <row r="95" spans="1:4" ht="12" customHeight="1">
      <c r="A95" s="12" t="s">
        <v>65</v>
      </c>
      <c r="B95" s="6" t="s">
        <v>125</v>
      </c>
      <c r="C95" s="258">
        <f>+'1.1.sz.mell.'!C95</f>
        <v>7760014</v>
      </c>
      <c r="D95" s="258">
        <f>+'1.1.sz.mell.'!D95</f>
        <v>7642721</v>
      </c>
    </row>
    <row r="96" spans="1:4" ht="12" customHeight="1">
      <c r="A96" s="12" t="s">
        <v>66</v>
      </c>
      <c r="B96" s="6" t="s">
        <v>91</v>
      </c>
      <c r="C96" s="258">
        <f>+'1.1.sz.mell.'!C96</f>
        <v>30338420</v>
      </c>
      <c r="D96" s="258">
        <f>+'1.1.sz.mell.'!D96</f>
        <v>44556062</v>
      </c>
    </row>
    <row r="97" spans="1:4" ht="12" customHeight="1">
      <c r="A97" s="12" t="s">
        <v>67</v>
      </c>
      <c r="B97" s="9" t="s">
        <v>126</v>
      </c>
      <c r="C97" s="258">
        <f>+'1.1.sz.mell.'!C97</f>
        <v>500000</v>
      </c>
      <c r="D97" s="258">
        <f>+'1.1.sz.mell.'!D97</f>
        <v>500000</v>
      </c>
    </row>
    <row r="98" spans="1:4" ht="12" customHeight="1">
      <c r="A98" s="12" t="s">
        <v>75</v>
      </c>
      <c r="B98" s="17" t="s">
        <v>127</v>
      </c>
      <c r="C98" s="258">
        <f>+'1.1.sz.mell.'!C98</f>
        <v>5385658</v>
      </c>
      <c r="D98" s="258">
        <f>+'1.1.sz.mell.'!D98</f>
        <v>5800598</v>
      </c>
    </row>
    <row r="99" spans="1:4" ht="12" customHeight="1">
      <c r="A99" s="12" t="s">
        <v>68</v>
      </c>
      <c r="B99" s="6" t="s">
        <v>353</v>
      </c>
      <c r="C99" s="258">
        <f>+'1.1.sz.mell.'!C99</f>
        <v>0</v>
      </c>
      <c r="D99" s="258">
        <f>+'1.1.sz.mell.'!D99</f>
        <v>387350</v>
      </c>
    </row>
    <row r="100" spans="1:4" ht="12" customHeight="1">
      <c r="A100" s="12" t="s">
        <v>69</v>
      </c>
      <c r="B100" s="90" t="s">
        <v>352</v>
      </c>
      <c r="C100" s="258">
        <f>+'1.1.sz.mell.'!C100</f>
        <v>0</v>
      </c>
      <c r="D100" s="258">
        <f>+'1.1.sz.mell.'!D100</f>
        <v>0</v>
      </c>
    </row>
    <row r="101" spans="1:4" ht="12" customHeight="1">
      <c r="A101" s="12" t="s">
        <v>76</v>
      </c>
      <c r="B101" s="90" t="s">
        <v>351</v>
      </c>
      <c r="C101" s="258">
        <f>+'1.1.sz.mell.'!C101</f>
        <v>0</v>
      </c>
      <c r="D101" s="258">
        <f>+'1.1.sz.mell.'!D101</f>
        <v>0</v>
      </c>
    </row>
    <row r="102" spans="1:4" ht="12" customHeight="1">
      <c r="A102" s="12" t="s">
        <v>77</v>
      </c>
      <c r="B102" s="88" t="s">
        <v>282</v>
      </c>
      <c r="C102" s="258">
        <f>+'1.1.sz.mell.'!C102</f>
        <v>0</v>
      </c>
      <c r="D102" s="258">
        <f>+'1.1.sz.mell.'!D102</f>
        <v>0</v>
      </c>
    </row>
    <row r="103" spans="1:4" ht="12" customHeight="1">
      <c r="A103" s="12" t="s">
        <v>78</v>
      </c>
      <c r="B103" s="89" t="s">
        <v>283</v>
      </c>
      <c r="C103" s="258">
        <f>+'1.1.sz.mell.'!C103</f>
        <v>0</v>
      </c>
      <c r="D103" s="258">
        <f>+'1.1.sz.mell.'!D103</f>
        <v>0</v>
      </c>
    </row>
    <row r="104" spans="1:4" ht="12" customHeight="1">
      <c r="A104" s="12" t="s">
        <v>79</v>
      </c>
      <c r="B104" s="89" t="s">
        <v>284</v>
      </c>
      <c r="C104" s="258">
        <f>+'1.1.sz.mell.'!C104</f>
        <v>5385658</v>
      </c>
      <c r="D104" s="258">
        <f>+'1.1.sz.mell.'!D104</f>
        <v>5385658</v>
      </c>
    </row>
    <row r="105" spans="1:4" ht="12" customHeight="1">
      <c r="A105" s="12" t="s">
        <v>81</v>
      </c>
      <c r="B105" s="88" t="s">
        <v>285</v>
      </c>
      <c r="C105" s="258">
        <f>+'1.1.sz.mell.'!C105</f>
        <v>0</v>
      </c>
      <c r="D105" s="258">
        <f>+'1.1.sz.mell.'!D105</f>
        <v>0</v>
      </c>
    </row>
    <row r="106" spans="1:4" ht="12" customHeight="1">
      <c r="A106" s="12" t="s">
        <v>128</v>
      </c>
      <c r="B106" s="88" t="s">
        <v>286</v>
      </c>
      <c r="C106" s="258">
        <f>+'1.1.sz.mell.'!C106</f>
        <v>0</v>
      </c>
      <c r="D106" s="258">
        <f>+'1.1.sz.mell.'!D106</f>
        <v>0</v>
      </c>
    </row>
    <row r="107" spans="1:4" ht="12" customHeight="1">
      <c r="A107" s="12" t="s">
        <v>280</v>
      </c>
      <c r="B107" s="89" t="s">
        <v>287</v>
      </c>
      <c r="C107" s="258">
        <f>+'1.1.sz.mell.'!C107</f>
        <v>0</v>
      </c>
      <c r="D107" s="258">
        <f>+'1.1.sz.mell.'!D107</f>
        <v>0</v>
      </c>
    </row>
    <row r="108" spans="1:4" ht="12" customHeight="1">
      <c r="A108" s="11" t="s">
        <v>281</v>
      </c>
      <c r="B108" s="90" t="s">
        <v>288</v>
      </c>
      <c r="C108" s="258">
        <f>+'1.1.sz.mell.'!C108</f>
        <v>0</v>
      </c>
      <c r="D108" s="258">
        <f>+'1.1.sz.mell.'!D108</f>
        <v>0</v>
      </c>
    </row>
    <row r="109" spans="1:4" ht="12" customHeight="1">
      <c r="A109" s="12" t="s">
        <v>349</v>
      </c>
      <c r="B109" s="90" t="s">
        <v>289</v>
      </c>
      <c r="C109" s="258">
        <f>+'1.1.sz.mell.'!C109</f>
        <v>0</v>
      </c>
      <c r="D109" s="258">
        <f>+'1.1.sz.mell.'!D109</f>
        <v>0</v>
      </c>
    </row>
    <row r="110" spans="1:4" ht="12" customHeight="1">
      <c r="A110" s="14" t="s">
        <v>350</v>
      </c>
      <c r="B110" s="90" t="s">
        <v>290</v>
      </c>
      <c r="C110" s="258">
        <f>+'1.1.sz.mell.'!C110</f>
        <v>0</v>
      </c>
      <c r="D110" s="258">
        <f>+'1.1.sz.mell.'!D110</f>
        <v>27590</v>
      </c>
    </row>
    <row r="111" spans="1:4" ht="12" customHeight="1">
      <c r="A111" s="12" t="s">
        <v>354</v>
      </c>
      <c r="B111" s="9" t="s">
        <v>37</v>
      </c>
      <c r="C111" s="258">
        <f>+'1.1.sz.mell.'!C111</f>
        <v>478786</v>
      </c>
      <c r="D111" s="258">
        <f>+'1.1.sz.mell.'!D111</f>
        <v>8760194</v>
      </c>
    </row>
    <row r="112" spans="1:4" ht="12" customHeight="1">
      <c r="A112" s="12" t="s">
        <v>355</v>
      </c>
      <c r="B112" s="6" t="s">
        <v>357</v>
      </c>
      <c r="C112" s="258">
        <f>+'1.1.sz.mell.'!C112</f>
        <v>0</v>
      </c>
      <c r="D112" s="258">
        <f>+'1.1.sz.mell.'!D112</f>
        <v>8760194</v>
      </c>
    </row>
    <row r="113" spans="1:4" ht="12" customHeight="1" thickBot="1">
      <c r="A113" s="16" t="s">
        <v>356</v>
      </c>
      <c r="B113" s="321" t="s">
        <v>358</v>
      </c>
      <c r="C113" s="258">
        <f>+'1.1.sz.mell.'!C113</f>
        <v>478786</v>
      </c>
      <c r="D113" s="258">
        <f>+'1.1.sz.mell.'!D113</f>
        <v>0</v>
      </c>
    </row>
    <row r="114" spans="1:4" ht="12" customHeight="1" thickBot="1">
      <c r="A114" s="318" t="s">
        <v>7</v>
      </c>
      <c r="B114" s="319" t="s">
        <v>291</v>
      </c>
      <c r="C114" s="320">
        <f>+C115+C117+C119</f>
        <v>268368854</v>
      </c>
      <c r="D114" s="320">
        <f>+D115+D117+D119</f>
        <v>360049574</v>
      </c>
    </row>
    <row r="115" spans="1:4" ht="12" customHeight="1">
      <c r="A115" s="13" t="s">
        <v>70</v>
      </c>
      <c r="B115" s="6" t="s">
        <v>151</v>
      </c>
      <c r="C115" s="258">
        <f>+'1.1.sz.mell.'!C115</f>
        <v>238150097</v>
      </c>
      <c r="D115" s="258">
        <f>+'1.1.sz.mell.'!D115</f>
        <v>329830817</v>
      </c>
    </row>
    <row r="116" spans="1:4" ht="12" customHeight="1">
      <c r="A116" s="13" t="s">
        <v>71</v>
      </c>
      <c r="B116" s="10" t="s">
        <v>295</v>
      </c>
      <c r="C116" s="258">
        <f>+'1.1.sz.mell.'!C116</f>
        <v>215855884</v>
      </c>
      <c r="D116" s="258">
        <f>+'1.1.sz.mell.'!D116</f>
        <v>303465884</v>
      </c>
    </row>
    <row r="117" spans="1:4" ht="12" customHeight="1">
      <c r="A117" s="13" t="s">
        <v>72</v>
      </c>
      <c r="B117" s="10" t="s">
        <v>129</v>
      </c>
      <c r="C117" s="258">
        <f>+'1.1.sz.mell.'!C117</f>
        <v>30218757</v>
      </c>
      <c r="D117" s="258">
        <f>+'1.1.sz.mell.'!D117</f>
        <v>30218757</v>
      </c>
    </row>
    <row r="118" spans="1:4" ht="12" customHeight="1">
      <c r="A118" s="13" t="s">
        <v>73</v>
      </c>
      <c r="B118" s="10" t="s">
        <v>296</v>
      </c>
      <c r="C118" s="258">
        <f>+'1.1.sz.mell.'!C118</f>
        <v>0</v>
      </c>
      <c r="D118" s="258">
        <f>+'1.1.sz.mell.'!D118</f>
        <v>0</v>
      </c>
    </row>
    <row r="119" spans="1:4" ht="12" customHeight="1">
      <c r="A119" s="13" t="s">
        <v>74</v>
      </c>
      <c r="B119" s="172" t="s">
        <v>153</v>
      </c>
      <c r="C119" s="258">
        <f>+'1.1.sz.mell.'!C119</f>
        <v>0</v>
      </c>
      <c r="D119" s="258">
        <f>+'1.1.sz.mell.'!D119</f>
        <v>0</v>
      </c>
    </row>
    <row r="120" spans="1:4" ht="12" customHeight="1">
      <c r="A120" s="13" t="s">
        <v>80</v>
      </c>
      <c r="B120" s="171" t="s">
        <v>338</v>
      </c>
      <c r="C120" s="258">
        <f>+'1.1.sz.mell.'!C120</f>
        <v>0</v>
      </c>
      <c r="D120" s="258">
        <f>+'1.1.sz.mell.'!D120</f>
        <v>0</v>
      </c>
    </row>
    <row r="121" spans="1:4" ht="12" customHeight="1">
      <c r="A121" s="13" t="s">
        <v>82</v>
      </c>
      <c r="B121" s="266" t="s">
        <v>301</v>
      </c>
      <c r="C121" s="258">
        <f>+'1.1.sz.mell.'!C121</f>
        <v>0</v>
      </c>
      <c r="D121" s="258">
        <f>+'1.1.sz.mell.'!D121</f>
        <v>0</v>
      </c>
    </row>
    <row r="122" spans="1:4" ht="15.75">
      <c r="A122" s="13" t="s">
        <v>130</v>
      </c>
      <c r="B122" s="89" t="s">
        <v>284</v>
      </c>
      <c r="C122" s="258">
        <f>+'1.1.sz.mell.'!C122</f>
        <v>0</v>
      </c>
      <c r="D122" s="258">
        <f>+'1.1.sz.mell.'!D122</f>
        <v>0</v>
      </c>
    </row>
    <row r="123" spans="1:4" ht="12" customHeight="1">
      <c r="A123" s="13" t="s">
        <v>131</v>
      </c>
      <c r="B123" s="89" t="s">
        <v>300</v>
      </c>
      <c r="C123" s="258">
        <f>+'1.1.sz.mell.'!C123</f>
        <v>0</v>
      </c>
      <c r="D123" s="258">
        <f>+'1.1.sz.mell.'!D123</f>
        <v>0</v>
      </c>
    </row>
    <row r="124" spans="1:4" ht="12" customHeight="1">
      <c r="A124" s="13" t="s">
        <v>132</v>
      </c>
      <c r="B124" s="89" t="s">
        <v>299</v>
      </c>
      <c r="C124" s="258">
        <f>+'1.1.sz.mell.'!C124</f>
        <v>0</v>
      </c>
      <c r="D124" s="258">
        <f>+'1.1.sz.mell.'!D124</f>
        <v>0</v>
      </c>
    </row>
    <row r="125" spans="1:4" ht="12" customHeight="1">
      <c r="A125" s="13" t="s">
        <v>292</v>
      </c>
      <c r="B125" s="89" t="s">
        <v>287</v>
      </c>
      <c r="C125" s="258">
        <f>+'1.1.sz.mell.'!C125</f>
        <v>0</v>
      </c>
      <c r="D125" s="258">
        <f>+'1.1.sz.mell.'!D125</f>
        <v>0</v>
      </c>
    </row>
    <row r="126" spans="1:4" ht="12" customHeight="1">
      <c r="A126" s="13" t="s">
        <v>293</v>
      </c>
      <c r="B126" s="89" t="s">
        <v>298</v>
      </c>
      <c r="C126" s="258">
        <f>+'1.1.sz.mell.'!C126</f>
        <v>0</v>
      </c>
      <c r="D126" s="258">
        <f>+'1.1.sz.mell.'!D126</f>
        <v>0</v>
      </c>
    </row>
    <row r="127" spans="1:4" ht="16.5" thickBot="1">
      <c r="A127" s="11" t="s">
        <v>294</v>
      </c>
      <c r="B127" s="89" t="s">
        <v>297</v>
      </c>
      <c r="C127" s="258">
        <f>+'1.1.sz.mell.'!C127</f>
        <v>0</v>
      </c>
      <c r="D127" s="258">
        <f>+'1.1.sz.mell.'!D127</f>
        <v>0</v>
      </c>
    </row>
    <row r="128" spans="1:4" ht="12" customHeight="1" thickBot="1">
      <c r="A128" s="18" t="s">
        <v>8</v>
      </c>
      <c r="B128" s="76" t="s">
        <v>359</v>
      </c>
      <c r="C128" s="175">
        <f>+C93+C114</f>
        <v>360254394</v>
      </c>
      <c r="D128" s="175">
        <f>+D93+D114</f>
        <v>477406551</v>
      </c>
    </row>
    <row r="129" spans="1:4" ht="12" customHeight="1" thickBot="1">
      <c r="A129" s="18" t="s">
        <v>9</v>
      </c>
      <c r="B129" s="76" t="s">
        <v>360</v>
      </c>
      <c r="C129" s="175">
        <f>+C130+C131+C132</f>
        <v>0</v>
      </c>
      <c r="D129" s="175">
        <f>+D130+D131+D132</f>
        <v>0</v>
      </c>
    </row>
    <row r="130" spans="1:4" ht="12" customHeight="1">
      <c r="A130" s="13" t="s">
        <v>192</v>
      </c>
      <c r="B130" s="10" t="s">
        <v>367</v>
      </c>
      <c r="C130" s="258">
        <f>+'1.1.sz.mell.'!C130</f>
        <v>0</v>
      </c>
      <c r="D130" s="258">
        <f>+'1.1.sz.mell.'!D130</f>
        <v>0</v>
      </c>
    </row>
    <row r="131" spans="1:4" ht="12" customHeight="1">
      <c r="A131" s="13" t="s">
        <v>195</v>
      </c>
      <c r="B131" s="10" t="s">
        <v>368</v>
      </c>
      <c r="C131" s="258">
        <f>+'1.1.sz.mell.'!C131</f>
        <v>0</v>
      </c>
      <c r="D131" s="258">
        <f>+'1.1.sz.mell.'!D131</f>
        <v>0</v>
      </c>
    </row>
    <row r="132" spans="1:4" ht="12" customHeight="1" thickBot="1">
      <c r="A132" s="11" t="s">
        <v>196</v>
      </c>
      <c r="B132" s="10" t="s">
        <v>369</v>
      </c>
      <c r="C132" s="258">
        <f>+'1.1.sz.mell.'!C132</f>
        <v>0</v>
      </c>
      <c r="D132" s="258">
        <f>+'1.1.sz.mell.'!D132</f>
        <v>0</v>
      </c>
    </row>
    <row r="133" spans="1:4" ht="12" customHeight="1" thickBot="1">
      <c r="A133" s="18" t="s">
        <v>10</v>
      </c>
      <c r="B133" s="76" t="s">
        <v>361</v>
      </c>
      <c r="C133" s="175">
        <f>SUM(C134:C139)</f>
        <v>0</v>
      </c>
      <c r="D133" s="175">
        <f>SUM(D134:D139)</f>
        <v>0</v>
      </c>
    </row>
    <row r="134" spans="1:4" ht="12" customHeight="1">
      <c r="A134" s="13" t="s">
        <v>57</v>
      </c>
      <c r="B134" s="7" t="s">
        <v>370</v>
      </c>
      <c r="C134" s="258">
        <f>+'1.1.sz.mell.'!C134</f>
        <v>0</v>
      </c>
      <c r="D134" s="258">
        <f>+'1.1.sz.mell.'!D134</f>
        <v>0</v>
      </c>
    </row>
    <row r="135" spans="1:4" ht="12" customHeight="1">
      <c r="A135" s="13" t="s">
        <v>58</v>
      </c>
      <c r="B135" s="7" t="s">
        <v>362</v>
      </c>
      <c r="C135" s="258">
        <f>+'1.1.sz.mell.'!C135</f>
        <v>0</v>
      </c>
      <c r="D135" s="258">
        <f>+'1.1.sz.mell.'!D135</f>
        <v>0</v>
      </c>
    </row>
    <row r="136" spans="1:4" ht="12" customHeight="1">
      <c r="A136" s="13" t="s">
        <v>59</v>
      </c>
      <c r="B136" s="7" t="s">
        <v>363</v>
      </c>
      <c r="C136" s="258">
        <f>+'1.1.sz.mell.'!C136</f>
        <v>0</v>
      </c>
      <c r="D136" s="258">
        <f>+'1.1.sz.mell.'!D136</f>
        <v>0</v>
      </c>
    </row>
    <row r="137" spans="1:4" ht="12" customHeight="1">
      <c r="A137" s="13" t="s">
        <v>117</v>
      </c>
      <c r="B137" s="7" t="s">
        <v>364</v>
      </c>
      <c r="C137" s="258">
        <f>+'1.1.sz.mell.'!C137</f>
        <v>0</v>
      </c>
      <c r="D137" s="258">
        <f>+'1.1.sz.mell.'!D137</f>
        <v>0</v>
      </c>
    </row>
    <row r="138" spans="1:4" ht="12" customHeight="1">
      <c r="A138" s="13" t="s">
        <v>118</v>
      </c>
      <c r="B138" s="7" t="s">
        <v>365</v>
      </c>
      <c r="C138" s="258">
        <f>+'1.1.sz.mell.'!C138</f>
        <v>0</v>
      </c>
      <c r="D138" s="258">
        <f>+'1.1.sz.mell.'!D138</f>
        <v>0</v>
      </c>
    </row>
    <row r="139" spans="1:4" ht="12" customHeight="1" thickBot="1">
      <c r="A139" s="11" t="s">
        <v>119</v>
      </c>
      <c r="B139" s="7" t="s">
        <v>366</v>
      </c>
      <c r="C139" s="258">
        <f>+'1.1.sz.mell.'!C139</f>
        <v>0</v>
      </c>
      <c r="D139" s="258">
        <f>+'1.1.sz.mell.'!D139</f>
        <v>0</v>
      </c>
    </row>
    <row r="140" spans="1:4" ht="12" customHeight="1" thickBot="1">
      <c r="A140" s="18" t="s">
        <v>11</v>
      </c>
      <c r="B140" s="76" t="s">
        <v>374</v>
      </c>
      <c r="C140" s="181">
        <f>+C141+C142+C143+C144</f>
        <v>2580261</v>
      </c>
      <c r="D140" s="181">
        <f>+D141+D142+D143+D144</f>
        <v>2651871</v>
      </c>
    </row>
    <row r="141" spans="1:4" ht="12" customHeight="1">
      <c r="A141" s="13" t="s">
        <v>60</v>
      </c>
      <c r="B141" s="7" t="s">
        <v>302</v>
      </c>
      <c r="C141" s="258">
        <f>+'1.1.sz.mell.'!C141</f>
        <v>0</v>
      </c>
      <c r="D141" s="258">
        <f>+'1.1.sz.mell.'!D141</f>
        <v>0</v>
      </c>
    </row>
    <row r="142" spans="1:4" ht="12" customHeight="1">
      <c r="A142" s="13" t="s">
        <v>61</v>
      </c>
      <c r="B142" s="7" t="s">
        <v>303</v>
      </c>
      <c r="C142" s="258">
        <f>+'1.1.sz.mell.'!C142</f>
        <v>2580261</v>
      </c>
      <c r="D142" s="258">
        <f>+'1.1.sz.mell.'!D142</f>
        <v>2651871</v>
      </c>
    </row>
    <row r="143" spans="1:4" ht="12" customHeight="1">
      <c r="A143" s="13" t="s">
        <v>216</v>
      </c>
      <c r="B143" s="7" t="s">
        <v>375</v>
      </c>
      <c r="C143" s="258">
        <f>+'1.1.sz.mell.'!C143</f>
        <v>0</v>
      </c>
      <c r="D143" s="258">
        <f>+'1.1.sz.mell.'!D143</f>
        <v>0</v>
      </c>
    </row>
    <row r="144" spans="1:4" ht="12" customHeight="1" thickBot="1">
      <c r="A144" s="11" t="s">
        <v>217</v>
      </c>
      <c r="B144" s="5" t="s">
        <v>322</v>
      </c>
      <c r="C144" s="258">
        <f>+'1.1.sz.mell.'!C144</f>
        <v>0</v>
      </c>
      <c r="D144" s="258">
        <f>+'1.1.sz.mell.'!D144</f>
        <v>0</v>
      </c>
    </row>
    <row r="145" spans="1:4" ht="12" customHeight="1" thickBot="1">
      <c r="A145" s="18" t="s">
        <v>12</v>
      </c>
      <c r="B145" s="76" t="s">
        <v>376</v>
      </c>
      <c r="C145" s="184">
        <f>SUM(C146:C150)</f>
        <v>0</v>
      </c>
      <c r="D145" s="184">
        <f>SUM(D146:D150)</f>
        <v>0</v>
      </c>
    </row>
    <row r="146" spans="1:4" ht="12" customHeight="1">
      <c r="A146" s="13" t="s">
        <v>62</v>
      </c>
      <c r="B146" s="7" t="s">
        <v>371</v>
      </c>
      <c r="C146" s="258">
        <f>+'1.1.sz.mell.'!C146</f>
        <v>0</v>
      </c>
      <c r="D146" s="258">
        <f>+'1.1.sz.mell.'!D146</f>
        <v>0</v>
      </c>
    </row>
    <row r="147" spans="1:4" ht="12" customHeight="1">
      <c r="A147" s="13" t="s">
        <v>63</v>
      </c>
      <c r="B147" s="7" t="s">
        <v>378</v>
      </c>
      <c r="C147" s="258">
        <f>+'1.1.sz.mell.'!C147</f>
        <v>0</v>
      </c>
      <c r="D147" s="258">
        <f>+'1.1.sz.mell.'!D147</f>
        <v>0</v>
      </c>
    </row>
    <row r="148" spans="1:4" ht="12" customHeight="1">
      <c r="A148" s="13" t="s">
        <v>228</v>
      </c>
      <c r="B148" s="7" t="s">
        <v>373</v>
      </c>
      <c r="C148" s="258">
        <f>+'1.1.sz.mell.'!C148</f>
        <v>0</v>
      </c>
      <c r="D148" s="258">
        <f>+'1.1.sz.mell.'!D148</f>
        <v>0</v>
      </c>
    </row>
    <row r="149" spans="1:4" ht="12" customHeight="1">
      <c r="A149" s="13" t="s">
        <v>229</v>
      </c>
      <c r="B149" s="7" t="s">
        <v>379</v>
      </c>
      <c r="C149" s="258">
        <f>+'1.1.sz.mell.'!C149</f>
        <v>0</v>
      </c>
      <c r="D149" s="258">
        <f>+'1.1.sz.mell.'!D149</f>
        <v>0</v>
      </c>
    </row>
    <row r="150" spans="1:4" ht="12" customHeight="1" thickBot="1">
      <c r="A150" s="13" t="s">
        <v>377</v>
      </c>
      <c r="B150" s="7" t="s">
        <v>380</v>
      </c>
      <c r="C150" s="258">
        <f>+'1.1.sz.mell.'!C150</f>
        <v>0</v>
      </c>
      <c r="D150" s="258">
        <f>+'1.1.sz.mell.'!D150</f>
        <v>0</v>
      </c>
    </row>
    <row r="151" spans="1:4" ht="12" customHeight="1" thickBot="1">
      <c r="A151" s="18" t="s">
        <v>13</v>
      </c>
      <c r="B151" s="76" t="s">
        <v>381</v>
      </c>
      <c r="C151" s="322"/>
      <c r="D151" s="322"/>
    </row>
    <row r="152" spans="1:4" ht="12" customHeight="1" thickBot="1">
      <c r="A152" s="18" t="s">
        <v>14</v>
      </c>
      <c r="B152" s="76" t="s">
        <v>382</v>
      </c>
      <c r="C152" s="322"/>
      <c r="D152" s="322"/>
    </row>
    <row r="153" spans="1:9" ht="15" customHeight="1" thickBot="1">
      <c r="A153" s="18" t="s">
        <v>15</v>
      </c>
      <c r="B153" s="76" t="s">
        <v>384</v>
      </c>
      <c r="C153" s="280">
        <f>+C129+C133+C140+C145+C151+C152</f>
        <v>2580261</v>
      </c>
      <c r="D153" s="280">
        <f>+D129+D133+D140+D145+D151+D152</f>
        <v>2651871</v>
      </c>
      <c r="F153" s="281"/>
      <c r="G153" s="282"/>
      <c r="H153" s="282"/>
      <c r="I153" s="282"/>
    </row>
    <row r="154" spans="1:4" s="269" customFormat="1" ht="12.75" customHeight="1" thickBot="1">
      <c r="A154" s="173" t="s">
        <v>16</v>
      </c>
      <c r="B154" s="243" t="s">
        <v>383</v>
      </c>
      <c r="C154" s="280">
        <f>+C128+C153</f>
        <v>362834655</v>
      </c>
      <c r="D154" s="280">
        <f>+D128+D153</f>
        <v>480058422</v>
      </c>
    </row>
    <row r="155" ht="7.5" customHeight="1"/>
    <row r="156" spans="1:4" ht="15.75">
      <c r="A156" s="352" t="s">
        <v>304</v>
      </c>
      <c r="B156" s="352"/>
      <c r="C156" s="352"/>
      <c r="D156" s="267"/>
    </row>
    <row r="157" spans="1:4" ht="15" customHeight="1" thickBot="1">
      <c r="A157" s="349" t="s">
        <v>105</v>
      </c>
      <c r="B157" s="349"/>
      <c r="C157" s="185" t="s">
        <v>440</v>
      </c>
      <c r="D157" s="185" t="s">
        <v>440</v>
      </c>
    </row>
    <row r="158" spans="1:4" ht="13.5" customHeight="1" thickBot="1">
      <c r="A158" s="18">
        <v>1</v>
      </c>
      <c r="B158" s="25" t="s">
        <v>385</v>
      </c>
      <c r="C158" s="175">
        <f>+C62-C128</f>
        <v>-35076770</v>
      </c>
      <c r="D158" s="175">
        <f>+D62-D128</f>
        <v>-161729879</v>
      </c>
    </row>
    <row r="159" spans="1:4" ht="27.75" customHeight="1" thickBot="1">
      <c r="A159" s="18" t="s">
        <v>7</v>
      </c>
      <c r="B159" s="25" t="s">
        <v>391</v>
      </c>
      <c r="C159" s="175">
        <f>+C86-C153</f>
        <v>35076770</v>
      </c>
      <c r="D159" s="175">
        <f>+D86-D153</f>
        <v>161729879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9" scale="71" r:id="rId1"/>
  <headerFooter alignWithMargins="0">
    <oddHeader>&amp;C&amp;"Times New Roman CE,Félkövér"&amp;12
 Harc Önkormányzat
2020. ÉVI KÖLTSÉGVETÉS
KÖTELEZŐ FELADATAINAK MÉRLEGE &amp;R&amp;"Times New Roman CE,Félkövér dőlt"&amp;11 1.2. melléklet a ........./2020. (.......)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2"/>
  <sheetViews>
    <sheetView view="pageLayout" zoomScaleNormal="115" zoomScaleSheetLayoutView="100" workbookViewId="0" topLeftCell="A1">
      <selection activeCell="C30" sqref="C30"/>
    </sheetView>
  </sheetViews>
  <sheetFormatPr defaultColWidth="9.00390625" defaultRowHeight="12.75"/>
  <cols>
    <col min="1" max="1" width="6.875" style="42" customWidth="1"/>
    <col min="2" max="2" width="55.125" style="129" customWidth="1"/>
    <col min="3" max="4" width="16.375" style="42" customWidth="1"/>
    <col min="5" max="5" width="55.125" style="42" customWidth="1"/>
    <col min="6" max="7" width="16.375" style="42" customWidth="1"/>
    <col min="8" max="8" width="4.875" style="42" customWidth="1"/>
    <col min="9" max="16384" width="9.375" style="42" customWidth="1"/>
  </cols>
  <sheetData>
    <row r="1" spans="2:8" ht="39.75" customHeight="1">
      <c r="B1" s="197" t="s">
        <v>109</v>
      </c>
      <c r="C1" s="198"/>
      <c r="D1" s="198"/>
      <c r="E1" s="198"/>
      <c r="F1" s="198"/>
      <c r="G1" s="198"/>
      <c r="H1" s="355" t="str">
        <f>+CONCATENATE("2.1. melléklet a ………../",LEFT(ÖSSZEFÜGGÉSEK!A5,4),". (……….) önkormányzati rendelethez")</f>
        <v>2.1. melléklet a ………../2020. (……….) önkormányzati rendelethez</v>
      </c>
    </row>
    <row r="2" spans="6:8" ht="14.25" thickBot="1">
      <c r="F2" s="199" t="s">
        <v>441</v>
      </c>
      <c r="G2" s="199" t="s">
        <v>441</v>
      </c>
      <c r="H2" s="355"/>
    </row>
    <row r="3" spans="1:8" ht="18" customHeight="1" thickBot="1">
      <c r="A3" s="353" t="s">
        <v>52</v>
      </c>
      <c r="B3" s="200" t="s">
        <v>42</v>
      </c>
      <c r="C3" s="201"/>
      <c r="D3" s="201"/>
      <c r="E3" s="200" t="s">
        <v>43</v>
      </c>
      <c r="F3" s="202"/>
      <c r="G3" s="202"/>
      <c r="H3" s="355"/>
    </row>
    <row r="4" spans="1:8" s="203" customFormat="1" ht="35.25" customHeight="1" thickBot="1">
      <c r="A4" s="354"/>
      <c r="B4" s="130" t="s">
        <v>45</v>
      </c>
      <c r="C4" s="131" t="str">
        <f>+'1.1.sz.mell.'!C3</f>
        <v>2020. évi eredeti előirányzat</v>
      </c>
      <c r="D4" s="131" t="str">
        <f>+'1.1.sz.mell.'!D3</f>
        <v>2020. évi módosított előirányzat</v>
      </c>
      <c r="E4" s="130" t="s">
        <v>45</v>
      </c>
      <c r="F4" s="38" t="str">
        <f>+C4</f>
        <v>2020. évi eredeti előirányzat</v>
      </c>
      <c r="G4" s="38" t="str">
        <f>+D4</f>
        <v>2020. évi módosított előirányzat</v>
      </c>
      <c r="H4" s="355"/>
    </row>
    <row r="5" spans="1:8" s="208" customFormat="1" ht="12" customHeight="1" thickBot="1">
      <c r="A5" s="204" t="s">
        <v>404</v>
      </c>
      <c r="B5" s="205" t="s">
        <v>405</v>
      </c>
      <c r="C5" s="206" t="s">
        <v>406</v>
      </c>
      <c r="D5" s="206" t="s">
        <v>408</v>
      </c>
      <c r="E5" s="205" t="s">
        <v>407</v>
      </c>
      <c r="F5" s="207" t="s">
        <v>409</v>
      </c>
      <c r="G5" s="207" t="s">
        <v>411</v>
      </c>
      <c r="H5" s="355"/>
    </row>
    <row r="6" spans="1:8" ht="12.75" customHeight="1">
      <c r="A6" s="209" t="s">
        <v>6</v>
      </c>
      <c r="B6" s="210" t="s">
        <v>305</v>
      </c>
      <c r="C6" s="186">
        <f>+'1.1.sz.mell.'!C5</f>
        <v>64506531</v>
      </c>
      <c r="D6" s="186">
        <f>+'1.1.sz.mell.'!D5</f>
        <v>66840828</v>
      </c>
      <c r="E6" s="210" t="s">
        <v>46</v>
      </c>
      <c r="F6" s="192">
        <f>+'1.1.sz.mell.'!C94</f>
        <v>47422662</v>
      </c>
      <c r="G6" s="192">
        <f>+'1.1.sz.mell.'!D94</f>
        <v>50097402</v>
      </c>
      <c r="H6" s="355"/>
    </row>
    <row r="7" spans="1:8" ht="12.75" customHeight="1">
      <c r="A7" s="211" t="s">
        <v>7</v>
      </c>
      <c r="B7" s="212" t="s">
        <v>306</v>
      </c>
      <c r="C7" s="187">
        <f>+'1.1.sz.mell.'!C12</f>
        <v>6806778</v>
      </c>
      <c r="D7" s="187">
        <f>+'1.1.sz.mell.'!D12</f>
        <v>8721920</v>
      </c>
      <c r="E7" s="212" t="s">
        <v>125</v>
      </c>
      <c r="F7" s="192">
        <f>+'1.1.sz.mell.'!C95</f>
        <v>7760014</v>
      </c>
      <c r="G7" s="192">
        <f>+'1.1.sz.mell.'!D95</f>
        <v>7642721</v>
      </c>
      <c r="H7" s="355"/>
    </row>
    <row r="8" spans="1:8" ht="12.75" customHeight="1">
      <c r="A8" s="211" t="s">
        <v>8</v>
      </c>
      <c r="B8" s="212" t="s">
        <v>327</v>
      </c>
      <c r="C8" s="187">
        <f>+'1.1.sz.mell.'!C18</f>
        <v>5370421</v>
      </c>
      <c r="D8" s="187">
        <f>+'1.1.sz.mell.'!D18</f>
        <v>5370421</v>
      </c>
      <c r="E8" s="212" t="s">
        <v>156</v>
      </c>
      <c r="F8" s="192">
        <f>+'1.1.sz.mell.'!C96</f>
        <v>30338420</v>
      </c>
      <c r="G8" s="192">
        <f>+'1.1.sz.mell.'!D96</f>
        <v>44556062</v>
      </c>
      <c r="H8" s="355"/>
    </row>
    <row r="9" spans="1:8" ht="12.75" customHeight="1">
      <c r="A9" s="211" t="s">
        <v>9</v>
      </c>
      <c r="B9" s="212" t="s">
        <v>116</v>
      </c>
      <c r="C9" s="187">
        <f>+'1.1.sz.mell.'!C26</f>
        <v>17500000</v>
      </c>
      <c r="D9" s="187">
        <f>+'1.1.sz.mell.'!D26</f>
        <v>15020000</v>
      </c>
      <c r="E9" s="212" t="s">
        <v>126</v>
      </c>
      <c r="F9" s="192">
        <f>+'1.1.sz.mell.'!C97</f>
        <v>500000</v>
      </c>
      <c r="G9" s="192">
        <f>+'1.1.sz.mell.'!D97</f>
        <v>500000</v>
      </c>
      <c r="H9" s="355"/>
    </row>
    <row r="10" spans="1:8" ht="12.75" customHeight="1">
      <c r="A10" s="211" t="s">
        <v>10</v>
      </c>
      <c r="B10" s="213" t="s">
        <v>331</v>
      </c>
      <c r="C10" s="187">
        <f>+'1.1.sz.mell.'!C34</f>
        <v>5790543</v>
      </c>
      <c r="D10" s="187">
        <f>+'1.1.sz.mell.'!D34</f>
        <v>6598511</v>
      </c>
      <c r="E10" s="212" t="s">
        <v>127</v>
      </c>
      <c r="F10" s="192">
        <f>+'1.1.sz.mell.'!C98</f>
        <v>5385658</v>
      </c>
      <c r="G10" s="192">
        <f>+'1.1.sz.mell.'!D98</f>
        <v>5800598</v>
      </c>
      <c r="H10" s="355"/>
    </row>
    <row r="11" spans="1:8" ht="12.75" customHeight="1">
      <c r="A11" s="211" t="s">
        <v>11</v>
      </c>
      <c r="B11" s="212" t="s">
        <v>307</v>
      </c>
      <c r="C11" s="188"/>
      <c r="D11" s="188"/>
      <c r="E11" s="212" t="s">
        <v>37</v>
      </c>
      <c r="F11" s="192">
        <v>478786</v>
      </c>
      <c r="G11" s="192">
        <f>+'1.1.sz.mell.'!D111</f>
        <v>8760194</v>
      </c>
      <c r="H11" s="355"/>
    </row>
    <row r="12" spans="1:8" ht="12.75" customHeight="1">
      <c r="A12" s="211" t="s">
        <v>12</v>
      </c>
      <c r="B12" s="212" t="s">
        <v>392</v>
      </c>
      <c r="C12" s="187"/>
      <c r="D12" s="187"/>
      <c r="E12" s="34"/>
      <c r="F12" s="193"/>
      <c r="G12" s="193"/>
      <c r="H12" s="355"/>
    </row>
    <row r="13" spans="1:8" ht="12.75" customHeight="1">
      <c r="A13" s="211" t="s">
        <v>13</v>
      </c>
      <c r="B13" s="34"/>
      <c r="C13" s="187"/>
      <c r="D13" s="187"/>
      <c r="E13" s="34"/>
      <c r="F13" s="193"/>
      <c r="G13" s="193"/>
      <c r="H13" s="355"/>
    </row>
    <row r="14" spans="1:8" ht="12.75" customHeight="1">
      <c r="A14" s="211" t="s">
        <v>14</v>
      </c>
      <c r="B14" s="283"/>
      <c r="C14" s="188"/>
      <c r="D14" s="188"/>
      <c r="E14" s="34"/>
      <c r="F14" s="193"/>
      <c r="G14" s="193"/>
      <c r="H14" s="355"/>
    </row>
    <row r="15" spans="1:8" ht="12.75" customHeight="1">
      <c r="A15" s="211" t="s">
        <v>15</v>
      </c>
      <c r="B15" s="34"/>
      <c r="C15" s="187"/>
      <c r="D15" s="187"/>
      <c r="E15" s="34"/>
      <c r="F15" s="193"/>
      <c r="G15" s="193"/>
      <c r="H15" s="355"/>
    </row>
    <row r="16" spans="1:8" ht="12.75" customHeight="1">
      <c r="A16" s="211" t="s">
        <v>16</v>
      </c>
      <c r="B16" s="34"/>
      <c r="C16" s="187"/>
      <c r="D16" s="187"/>
      <c r="E16" s="34"/>
      <c r="F16" s="193"/>
      <c r="G16" s="193"/>
      <c r="H16" s="355"/>
    </row>
    <row r="17" spans="1:8" ht="12.75" customHeight="1" thickBot="1">
      <c r="A17" s="211" t="s">
        <v>17</v>
      </c>
      <c r="B17" s="44"/>
      <c r="C17" s="189"/>
      <c r="D17" s="189"/>
      <c r="E17" s="34"/>
      <c r="F17" s="194"/>
      <c r="G17" s="194"/>
      <c r="H17" s="355"/>
    </row>
    <row r="18" spans="1:8" ht="15.75" customHeight="1" thickBot="1">
      <c r="A18" s="214" t="s">
        <v>18</v>
      </c>
      <c r="B18" s="77" t="s">
        <v>393</v>
      </c>
      <c r="C18" s="190">
        <f>+C6+C7+C9+C10</f>
        <v>94603852</v>
      </c>
      <c r="D18" s="190">
        <f>+D6+D7+D9+D10</f>
        <v>97181259</v>
      </c>
      <c r="E18" s="77" t="s">
        <v>313</v>
      </c>
      <c r="F18" s="195">
        <f>SUM(F6:F17)</f>
        <v>91885540</v>
      </c>
      <c r="G18" s="195">
        <f>SUM(G6:G17)</f>
        <v>117356977</v>
      </c>
      <c r="H18" s="355"/>
    </row>
    <row r="19" spans="1:8" ht="12.75" customHeight="1">
      <c r="A19" s="215" t="s">
        <v>19</v>
      </c>
      <c r="B19" s="216" t="s">
        <v>310</v>
      </c>
      <c r="C19" s="324"/>
      <c r="D19" s="324"/>
      <c r="E19" s="217" t="s">
        <v>133</v>
      </c>
      <c r="F19" s="196"/>
      <c r="G19" s="196"/>
      <c r="H19" s="355"/>
    </row>
    <row r="20" spans="1:8" ht="12.75" customHeight="1">
      <c r="A20" s="218" t="s">
        <v>20</v>
      </c>
      <c r="B20" s="217" t="s">
        <v>149</v>
      </c>
      <c r="C20" s="58"/>
      <c r="D20" s="58"/>
      <c r="E20" s="217" t="s">
        <v>312</v>
      </c>
      <c r="F20" s="59"/>
      <c r="G20" s="59"/>
      <c r="H20" s="355"/>
    </row>
    <row r="21" spans="1:8" ht="12.75" customHeight="1">
      <c r="A21" s="218" t="s">
        <v>21</v>
      </c>
      <c r="B21" s="217" t="s">
        <v>150</v>
      </c>
      <c r="C21" s="58"/>
      <c r="D21" s="58"/>
      <c r="E21" s="217" t="s">
        <v>107</v>
      </c>
      <c r="F21" s="59"/>
      <c r="G21" s="59"/>
      <c r="H21" s="355"/>
    </row>
    <row r="22" spans="1:8" ht="12.75" customHeight="1">
      <c r="A22" s="218" t="s">
        <v>22</v>
      </c>
      <c r="B22" s="217" t="s">
        <v>154</v>
      </c>
      <c r="C22" s="58"/>
      <c r="D22" s="58"/>
      <c r="E22" s="217" t="s">
        <v>108</v>
      </c>
      <c r="F22" s="59"/>
      <c r="G22" s="59"/>
      <c r="H22" s="355"/>
    </row>
    <row r="23" spans="1:8" ht="12.75" customHeight="1">
      <c r="A23" s="218" t="s">
        <v>23</v>
      </c>
      <c r="B23" s="217" t="s">
        <v>155</v>
      </c>
      <c r="C23" s="58">
        <f>+'1.1.sz.mell.'!C76</f>
        <v>2580261</v>
      </c>
      <c r="D23" s="58">
        <f>+'1.1.sz.mell.'!D76</f>
        <v>2651871</v>
      </c>
      <c r="E23" s="216" t="s">
        <v>157</v>
      </c>
      <c r="F23" s="59"/>
      <c r="G23" s="59"/>
      <c r="H23" s="355"/>
    </row>
    <row r="24" spans="1:8" ht="12.75" customHeight="1">
      <c r="A24" s="218" t="s">
        <v>24</v>
      </c>
      <c r="B24" s="217" t="s">
        <v>311</v>
      </c>
      <c r="C24" s="219">
        <f>+C25+C26</f>
        <v>0</v>
      </c>
      <c r="D24" s="219">
        <f>+D25+D26</f>
        <v>0</v>
      </c>
      <c r="E24" s="217" t="s">
        <v>134</v>
      </c>
      <c r="F24" s="59"/>
      <c r="G24" s="59"/>
      <c r="H24" s="355"/>
    </row>
    <row r="25" spans="1:8" ht="12.75" customHeight="1">
      <c r="A25" s="215" t="s">
        <v>25</v>
      </c>
      <c r="B25" s="216" t="s">
        <v>308</v>
      </c>
      <c r="C25" s="191"/>
      <c r="D25" s="191"/>
      <c r="E25" s="210" t="s">
        <v>375</v>
      </c>
      <c r="F25" s="196"/>
      <c r="G25" s="196"/>
      <c r="H25" s="355"/>
    </row>
    <row r="26" spans="1:8" ht="12.75" customHeight="1">
      <c r="A26" s="218" t="s">
        <v>26</v>
      </c>
      <c r="B26" s="217" t="s">
        <v>309</v>
      </c>
      <c r="C26" s="58"/>
      <c r="D26" s="58"/>
      <c r="E26" s="212" t="s">
        <v>381</v>
      </c>
      <c r="F26" s="59"/>
      <c r="G26" s="59"/>
      <c r="H26" s="355"/>
    </row>
    <row r="27" spans="1:8" ht="12.75" customHeight="1">
      <c r="A27" s="211" t="s">
        <v>27</v>
      </c>
      <c r="B27" s="217" t="s">
        <v>386</v>
      </c>
      <c r="C27" s="58"/>
      <c r="D27" s="58"/>
      <c r="E27" s="212" t="s">
        <v>382</v>
      </c>
      <c r="F27" s="59"/>
      <c r="G27" s="59"/>
      <c r="H27" s="355"/>
    </row>
    <row r="28" spans="1:8" ht="12.75" customHeight="1" thickBot="1">
      <c r="A28" s="255" t="s">
        <v>28</v>
      </c>
      <c r="B28" s="216" t="s">
        <v>266</v>
      </c>
      <c r="C28" s="191"/>
      <c r="D28" s="191"/>
      <c r="E28" s="285" t="s">
        <v>439</v>
      </c>
      <c r="F28" s="196">
        <v>2580261</v>
      </c>
      <c r="G28" s="196">
        <f>+D23</f>
        <v>2651871</v>
      </c>
      <c r="H28" s="355"/>
    </row>
    <row r="29" spans="1:8" ht="15.75" customHeight="1" thickBot="1">
      <c r="A29" s="214" t="s">
        <v>29</v>
      </c>
      <c r="B29" s="77" t="s">
        <v>394</v>
      </c>
      <c r="C29" s="190">
        <f>+C20+C23</f>
        <v>2580261</v>
      </c>
      <c r="D29" s="190">
        <f>+D20+D23</f>
        <v>2651871</v>
      </c>
      <c r="E29" s="77" t="s">
        <v>396</v>
      </c>
      <c r="F29" s="195">
        <f>SUM(F19:F28)</f>
        <v>2580261</v>
      </c>
      <c r="G29" s="195">
        <f>SUM(G19:G28)</f>
        <v>2651871</v>
      </c>
      <c r="H29" s="355"/>
    </row>
    <row r="30" spans="1:8" ht="13.5" thickBot="1">
      <c r="A30" s="214" t="s">
        <v>30</v>
      </c>
      <c r="B30" s="220" t="s">
        <v>395</v>
      </c>
      <c r="C30" s="221">
        <f>+C18+C29</f>
        <v>97184113</v>
      </c>
      <c r="D30" s="221">
        <f>+D18+D29</f>
        <v>99833130</v>
      </c>
      <c r="E30" s="220" t="s">
        <v>397</v>
      </c>
      <c r="F30" s="221">
        <f>+F18+F29</f>
        <v>94465801</v>
      </c>
      <c r="G30" s="221">
        <f>+G18+G29</f>
        <v>120008848</v>
      </c>
      <c r="H30" s="355"/>
    </row>
    <row r="31" spans="1:8" ht="13.5" thickBot="1">
      <c r="A31" s="214" t="s">
        <v>31</v>
      </c>
      <c r="B31" s="220" t="s">
        <v>111</v>
      </c>
      <c r="C31" s="221">
        <v>0</v>
      </c>
      <c r="D31" s="221">
        <f>+G30-D30</f>
        <v>20175718</v>
      </c>
      <c r="E31" s="220" t="s">
        <v>112</v>
      </c>
      <c r="F31" s="221">
        <f>+C30-F30</f>
        <v>2718312</v>
      </c>
      <c r="G31" s="221">
        <v>0</v>
      </c>
      <c r="H31" s="355"/>
    </row>
    <row r="32" spans="2:5" ht="18.75">
      <c r="B32" s="356"/>
      <c r="C32" s="356"/>
      <c r="D32" s="356"/>
      <c r="E32" s="356"/>
    </row>
  </sheetData>
  <sheetProtection/>
  <mergeCells count="3">
    <mergeCell ref="A3:A4"/>
    <mergeCell ref="H1:H31"/>
    <mergeCell ref="B32:E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zoomScaleSheetLayoutView="115" workbookViewId="0" topLeftCell="A1">
      <selection activeCell="D32" sqref="D32"/>
    </sheetView>
  </sheetViews>
  <sheetFormatPr defaultColWidth="9.00390625" defaultRowHeight="12.75"/>
  <cols>
    <col min="1" max="1" width="6.875" style="42" customWidth="1"/>
    <col min="2" max="2" width="55.125" style="129" customWidth="1"/>
    <col min="3" max="4" width="16.375" style="42" customWidth="1"/>
    <col min="5" max="5" width="55.125" style="42" customWidth="1"/>
    <col min="6" max="7" width="16.375" style="42" customWidth="1"/>
    <col min="8" max="8" width="4.875" style="42" customWidth="1"/>
    <col min="9" max="16384" width="9.375" style="42" customWidth="1"/>
  </cols>
  <sheetData>
    <row r="1" spans="2:8" ht="31.5">
      <c r="B1" s="197" t="s">
        <v>110</v>
      </c>
      <c r="C1" s="198"/>
      <c r="D1" s="198"/>
      <c r="E1" s="198"/>
      <c r="F1" s="198"/>
      <c r="G1" s="198"/>
      <c r="H1" s="355" t="str">
        <f>+CONCATENATE("2.2. melléklet a ………../",LEFT(ÖSSZEFÜGGÉSEK!A5,4),". (……….) önkormányzati rendelethez")</f>
        <v>2.2. melléklet a ………../2020. (……….) önkormányzati rendelethez</v>
      </c>
    </row>
    <row r="2" spans="6:8" ht="14.25" thickBot="1">
      <c r="F2" s="199" t="s">
        <v>440</v>
      </c>
      <c r="G2" s="199" t="s">
        <v>440</v>
      </c>
      <c r="H2" s="355"/>
    </row>
    <row r="3" spans="1:8" ht="13.5" thickBot="1">
      <c r="A3" s="357" t="s">
        <v>52</v>
      </c>
      <c r="B3" s="200" t="s">
        <v>42</v>
      </c>
      <c r="C3" s="201"/>
      <c r="D3" s="201"/>
      <c r="E3" s="200" t="s">
        <v>43</v>
      </c>
      <c r="F3" s="202"/>
      <c r="G3" s="202"/>
      <c r="H3" s="355"/>
    </row>
    <row r="4" spans="1:8" s="203" customFormat="1" ht="36.75" thickBot="1">
      <c r="A4" s="358"/>
      <c r="B4" s="130" t="s">
        <v>45</v>
      </c>
      <c r="C4" s="131" t="str">
        <f>+'2.1.sz.mell  '!C4</f>
        <v>2020. évi eredeti előirányzat</v>
      </c>
      <c r="D4" s="131" t="str">
        <f>+'2.1.sz.mell  '!D4</f>
        <v>2020. évi módosított előirányzat</v>
      </c>
      <c r="E4" s="130" t="s">
        <v>45</v>
      </c>
      <c r="F4" s="131" t="str">
        <f>+'2.1.sz.mell  '!C4</f>
        <v>2020. évi eredeti előirányzat</v>
      </c>
      <c r="G4" s="131" t="str">
        <f>+'2.1.sz.mell  '!D4</f>
        <v>2020. évi módosított előirányzat</v>
      </c>
      <c r="H4" s="355"/>
    </row>
    <row r="5" spans="1:8" s="203" customFormat="1" ht="13.5" thickBot="1">
      <c r="A5" s="204" t="s">
        <v>404</v>
      </c>
      <c r="B5" s="205" t="s">
        <v>405</v>
      </c>
      <c r="C5" s="206" t="s">
        <v>406</v>
      </c>
      <c r="D5" s="206" t="s">
        <v>408</v>
      </c>
      <c r="E5" s="205" t="s">
        <v>407</v>
      </c>
      <c r="F5" s="207" t="s">
        <v>409</v>
      </c>
      <c r="G5" s="207" t="s">
        <v>411</v>
      </c>
      <c r="H5" s="355"/>
    </row>
    <row r="6" spans="1:8" ht="12.75" customHeight="1">
      <c r="A6" s="209" t="s">
        <v>6</v>
      </c>
      <c r="B6" s="210" t="s">
        <v>314</v>
      </c>
      <c r="C6" s="186">
        <f>+'1.1.sz.mell.'!C19</f>
        <v>204032355</v>
      </c>
      <c r="D6" s="186">
        <f>+'1.1.sz.mell.'!D19</f>
        <v>187968736</v>
      </c>
      <c r="E6" s="210" t="s">
        <v>151</v>
      </c>
      <c r="F6" s="192">
        <f>+'1.1.sz.mell.'!C115</f>
        <v>238150097</v>
      </c>
      <c r="G6" s="192">
        <f>+'1.1.sz.mell.'!D115</f>
        <v>329830817</v>
      </c>
      <c r="H6" s="355"/>
    </row>
    <row r="7" spans="1:8" ht="12.75">
      <c r="A7" s="211" t="s">
        <v>7</v>
      </c>
      <c r="B7" s="212" t="s">
        <v>315</v>
      </c>
      <c r="C7" s="187">
        <f>+C6</f>
        <v>204032355</v>
      </c>
      <c r="D7" s="187">
        <f>+D6</f>
        <v>187968736</v>
      </c>
      <c r="E7" s="212" t="s">
        <v>320</v>
      </c>
      <c r="F7" s="192">
        <f>+'1.1.sz.mell.'!C116</f>
        <v>215855884</v>
      </c>
      <c r="G7" s="192">
        <f>+'1.1.sz.mell.'!D116</f>
        <v>303465884</v>
      </c>
      <c r="H7" s="355"/>
    </row>
    <row r="8" spans="1:8" ht="12.75" customHeight="1">
      <c r="A8" s="211" t="s">
        <v>8</v>
      </c>
      <c r="B8" s="212" t="s">
        <v>2</v>
      </c>
      <c r="C8" s="187"/>
      <c r="D8" s="187"/>
      <c r="E8" s="212" t="s">
        <v>129</v>
      </c>
      <c r="F8" s="192">
        <f>+'1.1.sz.mell.'!C117</f>
        <v>30218757</v>
      </c>
      <c r="G8" s="192">
        <f>+'1.1.sz.mell.'!D117</f>
        <v>30218757</v>
      </c>
      <c r="H8" s="355"/>
    </row>
    <row r="9" spans="1:8" ht="12.75" customHeight="1">
      <c r="A9" s="211" t="s">
        <v>9</v>
      </c>
      <c r="B9" s="212" t="s">
        <v>316</v>
      </c>
      <c r="C9" s="187">
        <f>+'1.1.sz.mell.'!C60</f>
        <v>26541417</v>
      </c>
      <c r="D9" s="187">
        <f>+'1.1.sz.mell.'!D60</f>
        <v>30526677</v>
      </c>
      <c r="E9" s="212" t="s">
        <v>321</v>
      </c>
      <c r="F9" s="193"/>
      <c r="G9" s="193"/>
      <c r="H9" s="355"/>
    </row>
    <row r="10" spans="1:8" ht="12.75" customHeight="1">
      <c r="A10" s="211" t="s">
        <v>10</v>
      </c>
      <c r="B10" s="212" t="s">
        <v>317</v>
      </c>
      <c r="C10" s="187"/>
      <c r="D10" s="187"/>
      <c r="E10" s="212" t="s">
        <v>153</v>
      </c>
      <c r="F10" s="193"/>
      <c r="G10" s="193"/>
      <c r="H10" s="355"/>
    </row>
    <row r="11" spans="1:8" ht="12.75" customHeight="1">
      <c r="A11" s="211" t="s">
        <v>11</v>
      </c>
      <c r="B11" s="212" t="s">
        <v>318</v>
      </c>
      <c r="C11" s="188"/>
      <c r="D11" s="188"/>
      <c r="E11" s="286"/>
      <c r="F11" s="193"/>
      <c r="G11" s="193"/>
      <c r="H11" s="355"/>
    </row>
    <row r="12" spans="1:8" ht="12.75" customHeight="1">
      <c r="A12" s="211" t="s">
        <v>12</v>
      </c>
      <c r="B12" s="34"/>
      <c r="C12" s="187"/>
      <c r="D12" s="187"/>
      <c r="E12" s="286"/>
      <c r="F12" s="193"/>
      <c r="G12" s="193"/>
      <c r="H12" s="355"/>
    </row>
    <row r="13" spans="1:8" ht="12.75" customHeight="1">
      <c r="A13" s="211" t="s">
        <v>13</v>
      </c>
      <c r="B13" s="34"/>
      <c r="C13" s="187"/>
      <c r="D13" s="187"/>
      <c r="E13" s="287"/>
      <c r="F13" s="193"/>
      <c r="G13" s="193"/>
      <c r="H13" s="355"/>
    </row>
    <row r="14" spans="1:8" ht="12.75" customHeight="1">
      <c r="A14" s="211" t="s">
        <v>14</v>
      </c>
      <c r="B14" s="284"/>
      <c r="C14" s="188"/>
      <c r="D14" s="188"/>
      <c r="E14" s="286"/>
      <c r="F14" s="193"/>
      <c r="G14" s="193"/>
      <c r="H14" s="355"/>
    </row>
    <row r="15" spans="1:8" ht="12.75">
      <c r="A15" s="211" t="s">
        <v>15</v>
      </c>
      <c r="B15" s="34"/>
      <c r="C15" s="188"/>
      <c r="D15" s="188"/>
      <c r="E15" s="286"/>
      <c r="F15" s="193"/>
      <c r="G15" s="193"/>
      <c r="H15" s="355"/>
    </row>
    <row r="16" spans="1:8" ht="12.75" customHeight="1" thickBot="1">
      <c r="A16" s="255" t="s">
        <v>16</v>
      </c>
      <c r="B16" s="285"/>
      <c r="C16" s="257"/>
      <c r="D16" s="257"/>
      <c r="E16" s="256" t="s">
        <v>37</v>
      </c>
      <c r="F16" s="240"/>
      <c r="G16" s="240"/>
      <c r="H16" s="355"/>
    </row>
    <row r="17" spans="1:8" ht="15.75" customHeight="1" thickBot="1">
      <c r="A17" s="214" t="s">
        <v>17</v>
      </c>
      <c r="B17" s="77" t="s">
        <v>328</v>
      </c>
      <c r="C17" s="190">
        <f>+C6+C8+C9+C11+C12+C13+C14+C15+C16</f>
        <v>230573772</v>
      </c>
      <c r="D17" s="190">
        <f>+D6+D8+D9+D11+D12+D13+D14+D15+D16</f>
        <v>218495413</v>
      </c>
      <c r="E17" s="77" t="s">
        <v>329</v>
      </c>
      <c r="F17" s="195">
        <f>+F6+F8+F10+F11+F12+F13+F14+F15+F16</f>
        <v>268368854</v>
      </c>
      <c r="G17" s="195">
        <f>+G6+G8+G10+G11+G12+G13+G14+G15+G16</f>
        <v>360049574</v>
      </c>
      <c r="H17" s="355"/>
    </row>
    <row r="18" spans="1:8" ht="12.75" customHeight="1">
      <c r="A18" s="209" t="s">
        <v>18</v>
      </c>
      <c r="B18" s="223" t="s">
        <v>171</v>
      </c>
      <c r="C18" s="230"/>
      <c r="D18" s="230"/>
      <c r="E18" s="217" t="s">
        <v>133</v>
      </c>
      <c r="F18" s="57"/>
      <c r="G18" s="57"/>
      <c r="H18" s="355"/>
    </row>
    <row r="19" spans="1:8" ht="12.75" customHeight="1">
      <c r="A19" s="211" t="s">
        <v>19</v>
      </c>
      <c r="B19" s="224" t="s">
        <v>160</v>
      </c>
      <c r="C19" s="58">
        <f>+'1.1.sz.mell.'!C73</f>
        <v>35076770</v>
      </c>
      <c r="D19" s="58">
        <f>+'1.1.sz.mell.'!D73</f>
        <v>161729879</v>
      </c>
      <c r="E19" s="217" t="s">
        <v>136</v>
      </c>
      <c r="F19" s="59"/>
      <c r="G19" s="59"/>
      <c r="H19" s="355"/>
    </row>
    <row r="20" spans="1:8" ht="12.75" customHeight="1">
      <c r="A20" s="209" t="s">
        <v>20</v>
      </c>
      <c r="B20" s="224" t="s">
        <v>161</v>
      </c>
      <c r="C20" s="58"/>
      <c r="D20" s="58"/>
      <c r="E20" s="217" t="s">
        <v>107</v>
      </c>
      <c r="F20" s="59"/>
      <c r="G20" s="59"/>
      <c r="H20" s="355"/>
    </row>
    <row r="21" spans="1:8" ht="12.75" customHeight="1">
      <c r="A21" s="211" t="s">
        <v>21</v>
      </c>
      <c r="B21" s="224" t="s">
        <v>162</v>
      </c>
      <c r="C21" s="58"/>
      <c r="D21" s="58"/>
      <c r="E21" s="217" t="s">
        <v>108</v>
      </c>
      <c r="F21" s="59"/>
      <c r="G21" s="59"/>
      <c r="H21" s="355"/>
    </row>
    <row r="22" spans="1:8" ht="12.75" customHeight="1">
      <c r="A22" s="209" t="s">
        <v>22</v>
      </c>
      <c r="B22" s="224" t="s">
        <v>163</v>
      </c>
      <c r="C22" s="58"/>
      <c r="D22" s="58"/>
      <c r="E22" s="216" t="s">
        <v>157</v>
      </c>
      <c r="F22" s="59"/>
      <c r="G22" s="59"/>
      <c r="H22" s="355"/>
    </row>
    <row r="23" spans="1:8" ht="12.75" customHeight="1">
      <c r="A23" s="211" t="s">
        <v>23</v>
      </c>
      <c r="B23" s="225" t="s">
        <v>164</v>
      </c>
      <c r="C23" s="58"/>
      <c r="D23" s="58"/>
      <c r="E23" s="217" t="s">
        <v>137</v>
      </c>
      <c r="F23" s="59"/>
      <c r="G23" s="59"/>
      <c r="H23" s="355"/>
    </row>
    <row r="24" spans="1:8" ht="12.75" customHeight="1">
      <c r="A24" s="209" t="s">
        <v>24</v>
      </c>
      <c r="B24" s="226" t="s">
        <v>165</v>
      </c>
      <c r="C24" s="219">
        <f>+C25+C26+C27+C28+C29</f>
        <v>0</v>
      </c>
      <c r="D24" s="219">
        <f>+D25+D26+D27+D28+D29</f>
        <v>0</v>
      </c>
      <c r="E24" s="227" t="s">
        <v>135</v>
      </c>
      <c r="F24" s="59"/>
      <c r="G24" s="59"/>
      <c r="H24" s="355"/>
    </row>
    <row r="25" spans="1:8" ht="12.75" customHeight="1">
      <c r="A25" s="211" t="s">
        <v>25</v>
      </c>
      <c r="B25" s="225" t="s">
        <v>166</v>
      </c>
      <c r="C25" s="58"/>
      <c r="D25" s="58"/>
      <c r="E25" s="227" t="s">
        <v>322</v>
      </c>
      <c r="F25" s="59"/>
      <c r="G25" s="59"/>
      <c r="H25" s="355"/>
    </row>
    <row r="26" spans="1:8" ht="12.75" customHeight="1">
      <c r="A26" s="209" t="s">
        <v>26</v>
      </c>
      <c r="B26" s="225" t="s">
        <v>167</v>
      </c>
      <c r="C26" s="58"/>
      <c r="D26" s="58"/>
      <c r="E26" s="222"/>
      <c r="F26" s="59"/>
      <c r="G26" s="59"/>
      <c r="H26" s="355"/>
    </row>
    <row r="27" spans="1:8" ht="12.75" customHeight="1">
      <c r="A27" s="211" t="s">
        <v>27</v>
      </c>
      <c r="B27" s="224" t="s">
        <v>168</v>
      </c>
      <c r="C27" s="58"/>
      <c r="D27" s="58"/>
      <c r="E27" s="75"/>
      <c r="F27" s="59"/>
      <c r="G27" s="59"/>
      <c r="H27" s="355"/>
    </row>
    <row r="28" spans="1:8" ht="12.75" customHeight="1">
      <c r="A28" s="209" t="s">
        <v>28</v>
      </c>
      <c r="B28" s="228" t="s">
        <v>169</v>
      </c>
      <c r="C28" s="58"/>
      <c r="D28" s="58"/>
      <c r="E28" s="34"/>
      <c r="F28" s="59"/>
      <c r="G28" s="59"/>
      <c r="H28" s="355"/>
    </row>
    <row r="29" spans="1:8" ht="12.75" customHeight="1" thickBot="1">
      <c r="A29" s="211" t="s">
        <v>29</v>
      </c>
      <c r="B29" s="229" t="s">
        <v>170</v>
      </c>
      <c r="C29" s="58"/>
      <c r="D29" s="58"/>
      <c r="E29" s="75"/>
      <c r="F29" s="59"/>
      <c r="G29" s="59"/>
      <c r="H29" s="355"/>
    </row>
    <row r="30" spans="1:8" ht="21.75" customHeight="1" thickBot="1">
      <c r="A30" s="214" t="s">
        <v>30</v>
      </c>
      <c r="B30" s="77" t="s">
        <v>319</v>
      </c>
      <c r="C30" s="190">
        <f>+C19</f>
        <v>35076770</v>
      </c>
      <c r="D30" s="190">
        <f>+D19</f>
        <v>161729879</v>
      </c>
      <c r="E30" s="77" t="s">
        <v>323</v>
      </c>
      <c r="F30" s="195">
        <f>SUM(F18:F29)</f>
        <v>0</v>
      </c>
      <c r="G30" s="195">
        <f>SUM(G18:G29)</f>
        <v>0</v>
      </c>
      <c r="H30" s="355"/>
    </row>
    <row r="31" spans="1:8" ht="13.5" thickBot="1">
      <c r="A31" s="214" t="s">
        <v>31</v>
      </c>
      <c r="B31" s="220" t="s">
        <v>324</v>
      </c>
      <c r="C31" s="221">
        <f>+C17+C30</f>
        <v>265650542</v>
      </c>
      <c r="D31" s="221">
        <f>+D17+D30</f>
        <v>380225292</v>
      </c>
      <c r="E31" s="220" t="s">
        <v>325</v>
      </c>
      <c r="F31" s="221">
        <f>+F17+F30</f>
        <v>268368854</v>
      </c>
      <c r="G31" s="221">
        <f>+G17+G30</f>
        <v>360049574</v>
      </c>
      <c r="H31" s="355"/>
    </row>
    <row r="32" spans="1:8" ht="13.5" thickBot="1">
      <c r="A32" s="214" t="s">
        <v>32</v>
      </c>
      <c r="B32" s="220" t="s">
        <v>111</v>
      </c>
      <c r="C32" s="221">
        <f>+F31-C31</f>
        <v>2718312</v>
      </c>
      <c r="D32" s="221"/>
      <c r="E32" s="220" t="s">
        <v>112</v>
      </c>
      <c r="F32" s="221" t="str">
        <f>IF(C17-F17&gt;0,C17-F17,"-")</f>
        <v>-</v>
      </c>
      <c r="G32" s="221">
        <f>+D31-G31</f>
        <v>20175718</v>
      </c>
      <c r="H32" s="355"/>
    </row>
    <row r="33" spans="1:8" ht="13.5" thickBot="1">
      <c r="A33" s="214" t="s">
        <v>33</v>
      </c>
      <c r="B33" s="220" t="s">
        <v>158</v>
      </c>
      <c r="C33" s="221"/>
      <c r="D33" s="221"/>
      <c r="E33" s="220" t="s">
        <v>159</v>
      </c>
      <c r="F33" s="221">
        <v>0</v>
      </c>
      <c r="G33" s="221">
        <v>0</v>
      </c>
      <c r="H33" s="355"/>
    </row>
  </sheetData>
  <sheetProtection/>
  <mergeCells count="2">
    <mergeCell ref="A3:A4"/>
    <mergeCell ref="H1:H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78" t="s">
        <v>102</v>
      </c>
      <c r="E1" s="81" t="s">
        <v>106</v>
      </c>
    </row>
    <row r="3" spans="1:5" ht="12.75">
      <c r="A3" s="83"/>
      <c r="B3" s="84"/>
      <c r="C3" s="83"/>
      <c r="D3" s="86"/>
      <c r="E3" s="84"/>
    </row>
    <row r="4" spans="1:5" ht="15.75">
      <c r="A4" s="60" t="str">
        <f>+ÖSSZEFÜGGÉSEK!A5</f>
        <v>2020. évi előirányzat BEVÉTELEK</v>
      </c>
      <c r="B4" s="85"/>
      <c r="C4" s="92"/>
      <c r="D4" s="86"/>
      <c r="E4" s="84"/>
    </row>
    <row r="5" spans="1:5" ht="12.75">
      <c r="A5" s="83"/>
      <c r="B5" s="84"/>
      <c r="C5" s="83"/>
      <c r="D5" s="86"/>
      <c r="E5" s="84"/>
    </row>
    <row r="6" spans="1:5" ht="12.75">
      <c r="A6" s="83" t="s">
        <v>433</v>
      </c>
      <c r="B6" s="84">
        <f>+'1.1.sz.mell.'!C62</f>
        <v>325177624</v>
      </c>
      <c r="C6" s="83" t="s">
        <v>398</v>
      </c>
      <c r="D6" s="86">
        <f>+'2.1.sz.mell  '!C18+'2.2.sz.mell  '!C17</f>
        <v>325177624</v>
      </c>
      <c r="E6" s="84">
        <f aca="true" t="shared" si="0" ref="E6:E15">+B6-D6</f>
        <v>0</v>
      </c>
    </row>
    <row r="7" spans="1:5" ht="12.75">
      <c r="A7" s="83" t="s">
        <v>434</v>
      </c>
      <c r="B7" s="84">
        <f>+'1.1.sz.mell.'!C86</f>
        <v>37657031</v>
      </c>
      <c r="C7" s="83" t="s">
        <v>399</v>
      </c>
      <c r="D7" s="86">
        <f>+'2.1.sz.mell  '!C29+'2.2.sz.mell  '!C30</f>
        <v>37657031</v>
      </c>
      <c r="E7" s="84">
        <f t="shared" si="0"/>
        <v>0</v>
      </c>
    </row>
    <row r="8" spans="1:5" ht="12.75">
      <c r="A8" s="83" t="s">
        <v>435</v>
      </c>
      <c r="B8" s="84">
        <f>+'1.1.sz.mell.'!C87</f>
        <v>362834655</v>
      </c>
      <c r="C8" s="83" t="s">
        <v>400</v>
      </c>
      <c r="D8" s="86">
        <f>+'2.1.sz.mell  '!C30+'2.2.sz.mell  '!C31</f>
        <v>362834655</v>
      </c>
      <c r="E8" s="84">
        <f t="shared" si="0"/>
        <v>0</v>
      </c>
    </row>
    <row r="9" spans="1:5" ht="12.75">
      <c r="A9" s="83"/>
      <c r="B9" s="84"/>
      <c r="C9" s="83"/>
      <c r="D9" s="86"/>
      <c r="E9" s="84"/>
    </row>
    <row r="10" spans="1:5" ht="12.75">
      <c r="A10" s="83"/>
      <c r="B10" s="84"/>
      <c r="C10" s="83"/>
      <c r="D10" s="86"/>
      <c r="E10" s="84"/>
    </row>
    <row r="11" spans="1:5" ht="15.75">
      <c r="A11" s="60" t="str">
        <f>+ÖSSZEFÜGGÉSEK!A12</f>
        <v>2020. évi előirányzat KIADÁSOK</v>
      </c>
      <c r="B11" s="85"/>
      <c r="C11" s="92"/>
      <c r="D11" s="86"/>
      <c r="E11" s="84"/>
    </row>
    <row r="12" spans="1:5" ht="12.75">
      <c r="A12" s="83"/>
      <c r="B12" s="84"/>
      <c r="C12" s="83"/>
      <c r="D12" s="86"/>
      <c r="E12" s="84"/>
    </row>
    <row r="13" spans="1:5" ht="12.75">
      <c r="A13" s="83" t="s">
        <v>436</v>
      </c>
      <c r="B13" s="84">
        <f>+'1.1.sz.mell.'!C128</f>
        <v>360254394</v>
      </c>
      <c r="C13" s="83" t="s">
        <v>401</v>
      </c>
      <c r="D13" s="86">
        <f>+'2.1.sz.mell  '!F18+'2.2.sz.mell  '!F17</f>
        <v>360254394</v>
      </c>
      <c r="E13" s="84">
        <f t="shared" si="0"/>
        <v>0</v>
      </c>
    </row>
    <row r="14" spans="1:5" ht="12.75">
      <c r="A14" s="83" t="s">
        <v>437</v>
      </c>
      <c r="B14" s="84">
        <f>+'1.1.sz.mell.'!C153</f>
        <v>2580261</v>
      </c>
      <c r="C14" s="83" t="s">
        <v>402</v>
      </c>
      <c r="D14" s="86">
        <f>+'2.1.sz.mell  '!F29+'2.2.sz.mell  '!F30</f>
        <v>2580261</v>
      </c>
      <c r="E14" s="84">
        <f t="shared" si="0"/>
        <v>0</v>
      </c>
    </row>
    <row r="15" spans="1:5" ht="12.75">
      <c r="A15" s="83" t="s">
        <v>438</v>
      </c>
      <c r="B15" s="84">
        <f>+'1.1.sz.mell.'!C154</f>
        <v>362834655</v>
      </c>
      <c r="C15" s="83" t="s">
        <v>403</v>
      </c>
      <c r="D15" s="86">
        <f>+'2.1.sz.mell  '!F30+'2.2.sz.mell  '!F31</f>
        <v>362834655</v>
      </c>
      <c r="E15" s="84">
        <f t="shared" si="0"/>
        <v>0</v>
      </c>
    </row>
    <row r="16" spans="1:5" ht="12.75">
      <c r="A16" s="79"/>
      <c r="B16" s="79"/>
      <c r="C16" s="83"/>
      <c r="D16" s="86"/>
      <c r="E16" s="80"/>
    </row>
    <row r="17" spans="1:5" ht="12.75">
      <c r="A17" s="79"/>
      <c r="B17" s="79"/>
      <c r="C17" s="79"/>
      <c r="D17" s="79"/>
      <c r="E17" s="79"/>
    </row>
    <row r="18" spans="1:5" ht="12.75">
      <c r="A18" s="79"/>
      <c r="B18" s="79"/>
      <c r="C18" s="79"/>
      <c r="D18" s="79"/>
      <c r="E18" s="79"/>
    </row>
    <row r="19" spans="1:5" ht="12.75">
      <c r="A19" s="79"/>
      <c r="B19" s="79"/>
      <c r="C19" s="79"/>
      <c r="D19" s="79"/>
      <c r="E19" s="79"/>
    </row>
  </sheetData>
  <sheetProtection sheet="1"/>
  <conditionalFormatting sqref="E3:E15">
    <cfRule type="cellIs" priority="1" dxfId="4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A2" sqref="A2"/>
    </sheetView>
  </sheetViews>
  <sheetFormatPr defaultColWidth="9.00390625" defaultRowHeight="12.75"/>
  <cols>
    <col min="1" max="1" width="5.625" style="94" customWidth="1"/>
    <col min="2" max="2" width="35.625" style="94" customWidth="1"/>
    <col min="3" max="6" width="14.00390625" style="94" customWidth="1"/>
    <col min="7" max="16384" width="9.375" style="94" customWidth="1"/>
  </cols>
  <sheetData>
    <row r="1" spans="1:6" ht="33" customHeight="1">
      <c r="A1" s="359" t="s">
        <v>447</v>
      </c>
      <c r="B1" s="359"/>
      <c r="C1" s="359"/>
      <c r="D1" s="359"/>
      <c r="E1" s="359"/>
      <c r="F1" s="359"/>
    </row>
    <row r="2" spans="1:7" ht="15.75" customHeight="1" thickBot="1">
      <c r="A2" s="95"/>
      <c r="B2" s="95"/>
      <c r="C2" s="360"/>
      <c r="D2" s="360"/>
      <c r="E2" s="367" t="s">
        <v>440</v>
      </c>
      <c r="F2" s="367"/>
      <c r="G2" s="101"/>
    </row>
    <row r="3" spans="1:6" ht="63" customHeight="1">
      <c r="A3" s="363" t="s">
        <v>4</v>
      </c>
      <c r="B3" s="365" t="s">
        <v>139</v>
      </c>
      <c r="C3" s="365" t="s">
        <v>175</v>
      </c>
      <c r="D3" s="365"/>
      <c r="E3" s="365"/>
      <c r="F3" s="361" t="s">
        <v>412</v>
      </c>
    </row>
    <row r="4" spans="1:6" ht="15.75" thickBot="1">
      <c r="A4" s="364"/>
      <c r="B4" s="366"/>
      <c r="C4" s="315">
        <f>+LEFT(ÖSSZEFÜGGÉSEK!A5,4)+1</f>
        <v>2021</v>
      </c>
      <c r="D4" s="315">
        <f>+C4+1</f>
        <v>2022</v>
      </c>
      <c r="E4" s="315">
        <f>+D4+1</f>
        <v>2023</v>
      </c>
      <c r="F4" s="362"/>
    </row>
    <row r="5" spans="1:6" ht="15.75" thickBot="1">
      <c r="A5" s="98" t="s">
        <v>404</v>
      </c>
      <c r="B5" s="99" t="s">
        <v>405</v>
      </c>
      <c r="C5" s="99" t="s">
        <v>406</v>
      </c>
      <c r="D5" s="99" t="s">
        <v>408</v>
      </c>
      <c r="E5" s="99" t="s">
        <v>407</v>
      </c>
      <c r="F5" s="100" t="s">
        <v>409</v>
      </c>
    </row>
    <row r="6" spans="1:6" ht="15">
      <c r="A6" s="97" t="s">
        <v>6</v>
      </c>
      <c r="B6" s="107"/>
      <c r="C6" s="108"/>
      <c r="D6" s="108"/>
      <c r="E6" s="108"/>
      <c r="F6" s="104">
        <f>SUM(C6:E6)</f>
        <v>0</v>
      </c>
    </row>
    <row r="7" spans="1:6" ht="15">
      <c r="A7" s="96" t="s">
        <v>7</v>
      </c>
      <c r="B7" s="109"/>
      <c r="C7" s="110"/>
      <c r="D7" s="110"/>
      <c r="E7" s="110"/>
      <c r="F7" s="105">
        <f>SUM(C7:E7)</f>
        <v>0</v>
      </c>
    </row>
    <row r="8" spans="1:6" ht="15">
      <c r="A8" s="96" t="s">
        <v>8</v>
      </c>
      <c r="B8" s="109"/>
      <c r="C8" s="110"/>
      <c r="D8" s="110"/>
      <c r="E8" s="110"/>
      <c r="F8" s="105">
        <f>SUM(C8:E8)</f>
        <v>0</v>
      </c>
    </row>
    <row r="9" spans="1:6" ht="15">
      <c r="A9" s="96" t="s">
        <v>9</v>
      </c>
      <c r="B9" s="109"/>
      <c r="C9" s="110"/>
      <c r="D9" s="110"/>
      <c r="E9" s="110"/>
      <c r="F9" s="105">
        <f>SUM(C9:E9)</f>
        <v>0</v>
      </c>
    </row>
    <row r="10" spans="1:6" ht="15.75" thickBot="1">
      <c r="A10" s="102" t="s">
        <v>10</v>
      </c>
      <c r="B10" s="111"/>
      <c r="C10" s="112"/>
      <c r="D10" s="112"/>
      <c r="E10" s="112"/>
      <c r="F10" s="105">
        <f>SUM(C10:E10)</f>
        <v>0</v>
      </c>
    </row>
    <row r="11" spans="1:6" s="307" customFormat="1" ht="15" thickBot="1">
      <c r="A11" s="304" t="s">
        <v>11</v>
      </c>
      <c r="B11" s="103" t="s">
        <v>140</v>
      </c>
      <c r="C11" s="305">
        <f>SUM(C6:C10)</f>
        <v>0</v>
      </c>
      <c r="D11" s="305">
        <f>SUM(D6:D10)</f>
        <v>0</v>
      </c>
      <c r="E11" s="305">
        <f>SUM(E6:E10)</f>
        <v>0</v>
      </c>
      <c r="F11" s="306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...../2020. (....)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D6" sqref="D6"/>
    </sheetView>
  </sheetViews>
  <sheetFormatPr defaultColWidth="9.00390625" defaultRowHeight="12.75"/>
  <cols>
    <col min="1" max="1" width="5.625" style="94" customWidth="1"/>
    <col min="2" max="2" width="68.625" style="94" customWidth="1"/>
    <col min="3" max="4" width="19.50390625" style="94" customWidth="1"/>
    <col min="5" max="16384" width="9.375" style="94" customWidth="1"/>
  </cols>
  <sheetData>
    <row r="1" spans="1:3" ht="33" customHeight="1">
      <c r="A1" s="359" t="s">
        <v>448</v>
      </c>
      <c r="B1" s="359"/>
      <c r="C1" s="359"/>
    </row>
    <row r="2" spans="1:4" ht="15.75" customHeight="1" thickBot="1">
      <c r="A2" s="95"/>
      <c r="B2" s="95"/>
      <c r="C2" s="106" t="s">
        <v>441</v>
      </c>
      <c r="D2" s="106" t="s">
        <v>441</v>
      </c>
    </row>
    <row r="3" spans="1:4" ht="26.25" customHeight="1" thickBot="1">
      <c r="A3" s="113" t="s">
        <v>4</v>
      </c>
      <c r="B3" s="114" t="s">
        <v>138</v>
      </c>
      <c r="C3" s="115" t="str">
        <f>+'1.1.sz.mell.'!C3</f>
        <v>2020. évi eredeti előirányzat</v>
      </c>
      <c r="D3" s="115" t="str">
        <f>+'1.1.sz.mell.'!D3</f>
        <v>2020. évi módosított előirányzat</v>
      </c>
    </row>
    <row r="4" spans="1:4" ht="15.75" thickBot="1">
      <c r="A4" s="116" t="s">
        <v>404</v>
      </c>
      <c r="B4" s="117" t="s">
        <v>405</v>
      </c>
      <c r="C4" s="118" t="s">
        <v>406</v>
      </c>
      <c r="D4" s="118" t="s">
        <v>408</v>
      </c>
    </row>
    <row r="5" spans="1:4" ht="15">
      <c r="A5" s="119" t="s">
        <v>6</v>
      </c>
      <c r="B5" s="234" t="s">
        <v>413</v>
      </c>
      <c r="C5" s="231">
        <v>17480000</v>
      </c>
      <c r="D5" s="231">
        <v>15000000</v>
      </c>
    </row>
    <row r="6" spans="1:4" ht="24.75">
      <c r="A6" s="120" t="s">
        <v>7</v>
      </c>
      <c r="B6" s="246" t="s">
        <v>172</v>
      </c>
      <c r="C6" s="232"/>
      <c r="D6" s="232"/>
    </row>
    <row r="7" spans="1:4" ht="15">
      <c r="A7" s="120" t="s">
        <v>8</v>
      </c>
      <c r="B7" s="247" t="s">
        <v>414</v>
      </c>
      <c r="C7" s="232"/>
      <c r="D7" s="232"/>
    </row>
    <row r="8" spans="1:4" ht="24.75">
      <c r="A8" s="120" t="s">
        <v>9</v>
      </c>
      <c r="B8" s="247" t="s">
        <v>174</v>
      </c>
      <c r="C8" s="232"/>
      <c r="D8" s="232"/>
    </row>
    <row r="9" spans="1:4" ht="15">
      <c r="A9" s="121" t="s">
        <v>10</v>
      </c>
      <c r="B9" s="247" t="s">
        <v>173</v>
      </c>
      <c r="C9" s="233">
        <v>20000</v>
      </c>
      <c r="D9" s="233">
        <v>20000</v>
      </c>
    </row>
    <row r="10" spans="1:4" ht="15.75" thickBot="1">
      <c r="A10" s="120" t="s">
        <v>11</v>
      </c>
      <c r="B10" s="248" t="s">
        <v>415</v>
      </c>
      <c r="C10" s="232"/>
      <c r="D10" s="232"/>
    </row>
    <row r="11" spans="1:4" ht="15.75" thickBot="1">
      <c r="A11" s="368" t="s">
        <v>141</v>
      </c>
      <c r="B11" s="369"/>
      <c r="C11" s="122">
        <f>SUM(C5:C10)</f>
        <v>17500000</v>
      </c>
      <c r="D11" s="122">
        <f>SUM(D5:D10)</f>
        <v>15020000</v>
      </c>
    </row>
    <row r="12" spans="1:3" ht="23.25" customHeight="1">
      <c r="A12" s="370" t="s">
        <v>148</v>
      </c>
      <c r="B12" s="370"/>
      <c r="C12" s="370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4. melléklet a ...../2020. (....)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G20" sqref="G20"/>
    </sheetView>
  </sheetViews>
  <sheetFormatPr defaultColWidth="9.00390625" defaultRowHeight="12.75"/>
  <cols>
    <col min="1" max="1" width="5.625" style="94" customWidth="1"/>
    <col min="2" max="2" width="66.875" style="94" customWidth="1"/>
    <col min="3" max="3" width="27.00390625" style="94" customWidth="1"/>
    <col min="4" max="16384" width="9.375" style="94" customWidth="1"/>
  </cols>
  <sheetData>
    <row r="1" spans="1:3" ht="33" customHeight="1">
      <c r="A1" s="359" t="s">
        <v>449</v>
      </c>
      <c r="B1" s="359"/>
      <c r="C1" s="359"/>
    </row>
    <row r="2" spans="1:4" ht="15.75" customHeight="1" thickBot="1">
      <c r="A2" s="95"/>
      <c r="B2" s="95"/>
      <c r="C2" s="106" t="s">
        <v>441</v>
      </c>
      <c r="D2" s="101"/>
    </row>
    <row r="3" spans="1:3" ht="26.25" customHeight="1" thickBot="1">
      <c r="A3" s="113" t="s">
        <v>4</v>
      </c>
      <c r="B3" s="114" t="s">
        <v>142</v>
      </c>
      <c r="C3" s="115" t="s">
        <v>147</v>
      </c>
    </row>
    <row r="4" spans="1:3" ht="15.75" thickBot="1">
      <c r="A4" s="116" t="s">
        <v>404</v>
      </c>
      <c r="B4" s="117" t="s">
        <v>405</v>
      </c>
      <c r="C4" s="118" t="s">
        <v>406</v>
      </c>
    </row>
    <row r="5" spans="1:3" ht="15">
      <c r="A5" s="119" t="s">
        <v>6</v>
      </c>
      <c r="B5" s="126"/>
      <c r="C5" s="123"/>
    </row>
    <row r="6" spans="1:3" ht="15">
      <c r="A6" s="120" t="s">
        <v>7</v>
      </c>
      <c r="B6" s="127"/>
      <c r="C6" s="124"/>
    </row>
    <row r="7" spans="1:3" ht="15.75" thickBot="1">
      <c r="A7" s="121" t="s">
        <v>8</v>
      </c>
      <c r="B7" s="128"/>
      <c r="C7" s="125"/>
    </row>
    <row r="8" spans="1:3" s="307" customFormat="1" ht="17.25" customHeight="1" thickBot="1">
      <c r="A8" s="308" t="s">
        <v>9</v>
      </c>
      <c r="B8" s="82" t="s">
        <v>143</v>
      </c>
      <c r="C8" s="122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...../2020.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PC</cp:lastModifiedBy>
  <cp:lastPrinted>2020-06-30T14:04:34Z</cp:lastPrinted>
  <dcterms:created xsi:type="dcterms:W3CDTF">1999-10-30T10:30:45Z</dcterms:created>
  <dcterms:modified xsi:type="dcterms:W3CDTF">2020-06-30T14:04:56Z</dcterms:modified>
  <cp:category/>
  <cp:version/>
  <cp:contentType/>
  <cp:contentStatus/>
</cp:coreProperties>
</file>