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1175" tabRatio="727" activeTab="1"/>
  </bookViews>
  <sheets>
    <sheet name="ÖSSZEFÜGGÉSEK" sheetId="1" r:id="rId1"/>
    <sheet name="1.1.sz.mell." sheetId="2" r:id="rId2"/>
    <sheet name="1.2.sz.mell." sheetId="3" r:id="rId3"/>
    <sheet name="2.1.sz.mell  " sheetId="4" r:id="rId4"/>
    <sheet name="2.2.sz.mell  " sheetId="5" r:id="rId5"/>
    <sheet name="3.sz.mell.  " sheetId="6" r:id="rId6"/>
    <sheet name="4.sz.mell." sheetId="7" r:id="rId7"/>
    <sheet name="5.sz.mell." sheetId="8" r:id="rId8"/>
    <sheet name="6.sz.mell." sheetId="9" r:id="rId9"/>
    <sheet name="7.sz.mell." sheetId="10" r:id="rId10"/>
    <sheet name="8. sz. mell. " sheetId="11" r:id="rId11"/>
    <sheet name="9.1. sz. mell" sheetId="12" r:id="rId12"/>
    <sheet name="9.1.1. sz. mell " sheetId="13" r:id="rId13"/>
    <sheet name="9.2.sz.mell.minibölcsi" sheetId="14" r:id="rId14"/>
    <sheet name="9.2.1.sz.mell.óvoda" sheetId="15" r:id="rId15"/>
    <sheet name="9.3.sz.mell. konyha" sheetId="16" r:id="rId16"/>
    <sheet name="9.3.1.mell.konyha" sheetId="17" r:id="rId17"/>
    <sheet name="10.sz.mell" sheetId="18" r:id="rId18"/>
    <sheet name="1. sz tájékoztató t." sheetId="19" r:id="rId19"/>
    <sheet name="2. sz tájékoztató t" sheetId="20" r:id="rId20"/>
    <sheet name="3. sz tájékoztató t." sheetId="21" r:id="rId21"/>
    <sheet name="4.sz tájékoztató t." sheetId="22" r:id="rId22"/>
    <sheet name="5.sz tájékoztató t." sheetId="23" r:id="rId23"/>
    <sheet name="6.sz tájékoztató t." sheetId="24" r:id="rId24"/>
    <sheet name="7. sz tájékoztató t." sheetId="25" r:id="rId25"/>
    <sheet name="Munka1" sheetId="26" r:id="rId26"/>
  </sheets>
  <definedNames>
    <definedName name="_xlfn.IFERROR" hidden="1">#NAME?</definedName>
    <definedName name="_xlnm.Print_Titles" localSheetId="11">'9.1. sz. mell'!$1:$6</definedName>
    <definedName name="_xlnm.Print_Titles" localSheetId="12">'9.1.1. sz. mell '!$1:$6</definedName>
    <definedName name="_xlnm.Print_Area" localSheetId="18">'1. sz tájékoztató t.'!$A$1:$E$147</definedName>
    <definedName name="_xlnm.Print_Area" localSheetId="1">'1.1.sz.mell.'!$A$1:$C$164</definedName>
    <definedName name="_xlnm.Print_Area" localSheetId="2">'1.2.sz.mell.'!$A$1:$C$163</definedName>
    <definedName name="_xlnm.Print_Area" localSheetId="24">'7. sz tájékoztató t.'!$A$1:$E$37</definedName>
  </definedNames>
  <calcPr fullCalcOnLoad="1"/>
</workbook>
</file>

<file path=xl/sharedStrings.xml><?xml version="1.0" encoding="utf-8"?>
<sst xmlns="http://schemas.openxmlformats.org/spreadsheetml/2006/main" count="2740" uniqueCount="633">
  <si>
    <t>Beruházási (felhalmozási) kiadások előirányzata beruházásonként</t>
  </si>
  <si>
    <t>Felújítási kiadások előirányzata felújításonként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</si>
  <si>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</si>
  <si>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</si>
  <si>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</si>
  <si>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</si>
  <si>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</si>
  <si>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</si>
  <si>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</si>
  <si>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</si>
  <si>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</si>
  <si>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</si>
  <si>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</si>
  <si>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</si>
  <si>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</si>
  <si>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</si>
  <si>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</si>
  <si>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</si>
  <si>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</si>
  <si>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</si>
  <si>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</si>
  <si>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</si>
  <si>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</si>
  <si>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</si>
  <si>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</si>
  <si>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</si>
  <si>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</si>
  <si>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</si>
  <si>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</si>
  <si>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</si>
  <si>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</si>
  <si>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</si>
  <si>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</si>
  <si>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</si>
  <si>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</si>
  <si>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</si>
  <si>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</si>
  <si>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</si>
  <si>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</si>
  <si>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</si>
  <si>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</si>
  <si>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</si>
  <si>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</si>
  <si>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</si>
  <si>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</si>
  <si>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</si>
  <si>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</si>
  <si>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</si>
  <si>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</si>
  <si>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</si>
  <si>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</si>
  <si>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</si>
  <si>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</si>
  <si>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</si>
  <si>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</si>
  <si>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Előirányzat-csoport, kiemelt előirányzat megnevezése</t>
  </si>
  <si>
    <t>Előirányzat</t>
  </si>
  <si>
    <t>Bevételek</t>
  </si>
  <si>
    <t>Kiadások</t>
  </si>
  <si>
    <t>02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</si>
  <si>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</si>
  <si>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</si>
  <si>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</si>
  <si>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</si>
  <si>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</si>
  <si>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</si>
  <si>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</si>
  <si>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</si>
  <si>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</si>
  <si>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</si>
  <si>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</si>
  <si>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</si>
  <si>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</si>
  <si>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</si>
  <si>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</si>
  <si>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</si>
  <si>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</si>
  <si>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</si>
  <si>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</si>
  <si>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</si>
  <si>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</si>
  <si>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</si>
  <si>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</si>
  <si>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</si>
  <si>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</si>
  <si>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</si>
  <si>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</si>
  <si>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</si>
  <si>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</si>
  <si>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</si>
  <si>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</si>
  <si>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</si>
  <si>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</si>
  <si>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</si>
  <si>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</si>
  <si>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</si>
  <si>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</si>
  <si>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</si>
  <si>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</si>
  <si>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</si>
  <si>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</si>
  <si>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</si>
  <si>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</si>
  <si>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</si>
  <si>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</si>
  <si>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</si>
  <si>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</si>
  <si>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</si>
  <si>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</si>
  <si>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</si>
  <si>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</si>
  <si>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</si>
  <si>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</si>
  <si>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</si>
  <si>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</si>
  <si>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</si>
  <si>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</si>
  <si>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</si>
  <si>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</si>
  <si>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</si>
  <si>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</si>
  <si>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</si>
  <si>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</si>
  <si>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</si>
  <si>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</si>
  <si>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</si>
  <si>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</si>
  <si>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</si>
  <si>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</si>
  <si>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</si>
  <si>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</si>
  <si>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</si>
  <si>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</si>
  <si>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</si>
  <si>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</si>
  <si>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</si>
  <si>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</si>
  <si>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</si>
  <si>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</si>
  <si>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</si>
  <si>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</si>
  <si>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</si>
  <si>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</si>
  <si>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</si>
  <si>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</si>
  <si>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</si>
  <si>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</si>
  <si>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</si>
  <si>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</si>
  <si>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</si>
  <si>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</si>
  <si>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</si>
  <si>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</si>
  <si>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</si>
  <si>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</si>
  <si>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</si>
  <si>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</si>
  <si>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</si>
  <si>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</si>
  <si>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</si>
  <si>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</si>
  <si>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</si>
  <si>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</si>
  <si>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</si>
  <si>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</si>
  <si>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</si>
  <si>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</si>
  <si>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</si>
  <si>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</si>
  <si>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</si>
  <si>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</si>
  <si>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</si>
  <si>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</si>
  <si>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</si>
  <si>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</si>
  <si>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</si>
  <si>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</si>
  <si>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</si>
  <si>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</si>
  <si>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</si>
  <si>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</si>
  <si>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</si>
  <si>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</si>
  <si>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</si>
  <si>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</si>
  <si>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</si>
  <si>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</si>
  <si>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</si>
  <si>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</si>
  <si>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</si>
  <si>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</si>
  <si>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</si>
  <si>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</si>
  <si>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</si>
  <si>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</si>
  <si>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</si>
  <si>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</si>
  <si>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</si>
  <si>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</si>
  <si>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</si>
  <si>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</si>
  <si>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</si>
  <si>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</si>
  <si>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Száma</t>
  </si>
  <si>
    <t>Közfoglalkoztatottak létszáma (fő)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</si>
  <si>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</si>
  <si>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</si>
  <si>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</si>
  <si>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</si>
  <si>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</si>
  <si>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</si>
  <si>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</si>
  <si>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</si>
  <si>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</si>
  <si>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</si>
  <si>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</si>
  <si>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</si>
  <si>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</si>
  <si>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</si>
  <si>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</si>
  <si>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</si>
  <si>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</si>
  <si>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</si>
  <si>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</si>
  <si>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</si>
  <si>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</si>
  <si>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</si>
  <si>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</si>
  <si>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</si>
  <si>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</si>
  <si>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</si>
  <si>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</si>
  <si>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</si>
  <si>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</si>
  <si>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</si>
  <si>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</si>
  <si>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</si>
  <si>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</si>
  <si>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</si>
  <si>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</si>
  <si>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</si>
  <si>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</si>
  <si>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</si>
  <si>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</si>
  <si>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</si>
  <si>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</si>
  <si>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</si>
  <si>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</si>
  <si>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</si>
  <si>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</si>
  <si>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</si>
  <si>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</si>
  <si>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</si>
  <si>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</si>
  <si>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</si>
  <si>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</si>
  <si>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</si>
  <si>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</si>
  <si>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</si>
  <si>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</si>
  <si>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</si>
  <si>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</si>
  <si>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</si>
  <si>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</si>
  <si>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</si>
  <si>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</si>
  <si>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</si>
  <si>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</si>
  <si>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</si>
  <si>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</si>
  <si>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</si>
  <si>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</si>
  <si>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</si>
  <si>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</si>
  <si>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</si>
  <si>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</si>
  <si>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</si>
  <si>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</si>
  <si>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</si>
  <si>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</si>
  <si>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</si>
  <si>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</si>
  <si>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</si>
  <si>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</si>
  <si>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</si>
  <si>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</si>
  <si>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</si>
  <si>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</si>
  <si>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</si>
  <si>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</si>
  <si>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</si>
  <si>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</si>
  <si>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</si>
  <si>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</si>
  <si>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</si>
  <si>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</si>
  <si>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</si>
  <si>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</si>
  <si>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</si>
  <si>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</si>
  <si>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</si>
  <si>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</si>
  <si>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</si>
  <si>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</si>
  <si>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</si>
  <si>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</si>
  <si>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</si>
  <si>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</si>
  <si>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</si>
  <si>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</si>
  <si>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</si>
  <si>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</si>
  <si>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</si>
  <si>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</si>
  <si>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</si>
  <si>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</si>
  <si>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</si>
  <si>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</si>
  <si>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</si>
  <si>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</si>
  <si>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</si>
  <si>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</si>
  <si>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</si>
  <si>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</si>
  <si>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</si>
  <si>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</si>
  <si>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</si>
  <si>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</si>
  <si>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</si>
  <si>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</si>
  <si>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</si>
  <si>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</si>
  <si>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</si>
  <si>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</si>
  <si>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</si>
  <si>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</si>
  <si>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</si>
  <si>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</si>
  <si>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</si>
  <si>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</si>
  <si>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</si>
  <si>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</si>
  <si>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</si>
  <si>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</si>
  <si>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</si>
  <si>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</si>
  <si>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</si>
  <si>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</si>
  <si>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</si>
  <si>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</si>
  <si>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</si>
  <si>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</si>
  <si>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</si>
  <si>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</si>
  <si>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</si>
  <si>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</si>
  <si>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</si>
  <si>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</si>
  <si>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</si>
  <si>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</si>
  <si>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</si>
  <si>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</si>
  <si>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</si>
  <si>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</si>
  <si>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</si>
  <si>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</si>
  <si>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</si>
  <si>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</si>
  <si>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</si>
  <si>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</si>
  <si>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</si>
  <si>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</si>
  <si>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</si>
  <si>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</si>
  <si>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</si>
  <si>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</si>
  <si>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</si>
  <si>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</si>
  <si>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</si>
  <si>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</si>
  <si>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</si>
  <si>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</si>
  <si>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</si>
  <si>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</si>
  <si>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</si>
  <si>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</si>
  <si>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</si>
  <si>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</si>
  <si>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</si>
  <si>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</si>
  <si>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</si>
  <si>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</si>
  <si>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</si>
  <si>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</si>
  <si>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</si>
  <si>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</si>
  <si>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</si>
  <si>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</si>
  <si>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</si>
  <si>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</si>
  <si>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</si>
  <si>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</si>
  <si>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</si>
  <si>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</si>
  <si>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</si>
  <si>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</si>
  <si>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</si>
  <si>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</si>
  <si>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</si>
  <si>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Felhalmozási célú átvett pénzeszközök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</si>
  <si>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</si>
  <si>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</si>
  <si>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</si>
  <si>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</si>
  <si>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</si>
  <si>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</si>
  <si>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</si>
  <si>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</si>
  <si>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</si>
  <si>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</si>
  <si>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</si>
  <si>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</si>
  <si>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</si>
  <si>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</si>
  <si>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</si>
  <si>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</si>
  <si>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</si>
  <si>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</si>
  <si>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</si>
  <si>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</si>
  <si>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</si>
  <si>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</si>
  <si>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</si>
  <si>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</si>
  <si>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</si>
  <si>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</si>
  <si>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</si>
  <si>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</si>
  <si>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</si>
  <si>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</si>
  <si>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</si>
  <si>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</si>
  <si>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</si>
  <si>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</si>
  <si>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</si>
  <si>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</si>
  <si>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</si>
  <si>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</si>
  <si>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</si>
  <si>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</si>
  <si>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</si>
  <si>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</si>
  <si>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</si>
  <si>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</si>
  <si>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</si>
  <si>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</si>
  <si>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</si>
  <si>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</si>
  <si>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</si>
  <si>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</si>
  <si>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</si>
  <si>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</si>
  <si>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</si>
  <si>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</si>
  <si>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</si>
  <si>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</si>
  <si>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</si>
  <si>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</si>
  <si>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</si>
  <si>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</si>
  <si>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</si>
  <si>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</si>
  <si>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</si>
  <si>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</si>
  <si>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</si>
  <si>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</si>
  <si>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</si>
  <si>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</si>
  <si>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</si>
  <si>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</si>
  <si>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</si>
  <si>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</si>
  <si>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</si>
  <si>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</si>
  <si>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</si>
  <si>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</si>
  <si>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</si>
  <si>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</si>
  <si>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</si>
  <si>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</si>
  <si>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</si>
  <si>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F=(B-D-E)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</si>
  <si>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</si>
  <si>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</si>
  <si>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</si>
  <si>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</si>
  <si>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</si>
  <si>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</si>
  <si>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</si>
  <si>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</si>
  <si>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</si>
  <si>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</si>
  <si>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</si>
  <si>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</si>
  <si>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</si>
  <si>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</si>
  <si>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</si>
  <si>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</si>
  <si>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</si>
  <si>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</si>
  <si>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</si>
  <si>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</si>
  <si>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</si>
  <si>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</si>
  <si>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 xml:space="preserve">2. tájékoztató tábla  </t>
  </si>
  <si>
    <t>5. tájékoztató tábla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</si>
  <si>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</si>
  <si>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</si>
  <si>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</si>
  <si>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</si>
  <si>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</si>
  <si>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</si>
  <si>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</si>
  <si>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</si>
  <si>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</si>
  <si>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</si>
  <si>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</si>
  <si>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</si>
  <si>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</si>
  <si>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</si>
  <si>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</si>
  <si>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</si>
  <si>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</si>
  <si>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</si>
  <si>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</si>
  <si>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Település üzemeltetéshez kapcsolódó feladatellátás</t>
  </si>
  <si>
    <t>Egyéb önkormányzati feladatok támogatása</t>
  </si>
  <si>
    <t>Kiegészítés előző jogcímekhez</t>
  </si>
  <si>
    <t>Önkormányzat szociális feladatainak támogatása</t>
  </si>
  <si>
    <t>Áht belüli megelőlegezések visszafizetése</t>
  </si>
  <si>
    <t>Települési önkormányzatok nyilvános könyvtári és közművelődési támogatása</t>
  </si>
  <si>
    <t>Gyermekétkeztetés támogatása</t>
  </si>
  <si>
    <t>forintban</t>
  </si>
  <si>
    <t xml:space="preserve"> forintban</t>
  </si>
  <si>
    <t>foritnban</t>
  </si>
  <si>
    <t>Költségvetési szerv megnevezése</t>
  </si>
  <si>
    <t>eredeti előirányzat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</si>
  <si>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</si>
  <si>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</si>
  <si>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</si>
  <si>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</si>
  <si>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</si>
  <si>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</si>
  <si>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</si>
  <si>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</si>
  <si>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</si>
  <si>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</si>
  <si>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</si>
  <si>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</si>
  <si>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</si>
  <si>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</si>
  <si>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</si>
  <si>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</si>
  <si>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</si>
  <si>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</si>
  <si>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</si>
  <si>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</si>
  <si>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</si>
  <si>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</si>
  <si>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</si>
  <si>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KIADÁSOK ÖSSZESEN: (1.+2.+3.)</t>
  </si>
  <si>
    <t>Kötelező</t>
  </si>
  <si>
    <t>Polgármesteri illetmény támogatása</t>
  </si>
  <si>
    <t>Szünidei étkeztetés támogatása</t>
  </si>
  <si>
    <t>lízing</t>
  </si>
  <si>
    <t>Kincsesláda Óvoda</t>
  </si>
  <si>
    <t>Konyha</t>
  </si>
  <si>
    <t>Harc Község Önkormányzata adósságot keletkeztető ügyletekből és kezességvállalásokból fennálló kötelezettségei</t>
  </si>
  <si>
    <t>Harc Község  Önkormányzata saját bevételeinek részletezése az adósságot keletkeztető ügyletből származó tárgyévi fizetési kötelezettség megállapításához</t>
  </si>
  <si>
    <t>Települési nkormányzatok köznevelési feladatainak támogatása</t>
  </si>
  <si>
    <t>Lakott külterülettel kapcsolatos feladatok támogatása</t>
  </si>
  <si>
    <t>Mini bölcsőde kialakítása</t>
  </si>
  <si>
    <t>2018.</t>
  </si>
  <si>
    <t>Fenntartható közlekedésfejlesztés</t>
  </si>
  <si>
    <t>Sió vizi turisztikai fejlesztése I. ütem</t>
  </si>
  <si>
    <t>Sió-mente kerékpár turisztikai fejlesztés I. ütem</t>
  </si>
  <si>
    <t>2019.</t>
  </si>
  <si>
    <t>Víz- és szennyvízhálózat felújítása</t>
  </si>
  <si>
    <t>Központi, irányítószervi támogatások</t>
  </si>
  <si>
    <t>nemleges</t>
  </si>
  <si>
    <t>TOP-1.4.1-15-TL1-2016-00018 Mini Bölcsőde kialakítása Harcon</t>
  </si>
  <si>
    <t>TOP.3.1.1-15-TL1-2016-00001 Fenntartható közlekedésfejlesztés</t>
  </si>
  <si>
    <t>TOPTOP-TOP-1.2.1-15-TL1-2016-00019</t>
  </si>
  <si>
    <t>A Sió vizi turisztikai fejlesztése I. ütem</t>
  </si>
  <si>
    <t>TOP-1.2.1-15-TL1-2016-00016 Sió-mente kerékpár turisztikai fejlesztés I. ütem</t>
  </si>
  <si>
    <t>Közvilágítás korszerűsítése</t>
  </si>
  <si>
    <t>Temető felújítás</t>
  </si>
  <si>
    <t>Konyha felújítás</t>
  </si>
  <si>
    <t>Rendezési terv készítés</t>
  </si>
  <si>
    <t>JETA pályázatok figyelése, írása</t>
  </si>
  <si>
    <t>2017.</t>
  </si>
  <si>
    <t>2018.12.31-ig felhasznált</t>
  </si>
  <si>
    <t>2019. évi előirányzat</t>
  </si>
  <si>
    <t>2019. év utáni szükséglet</t>
  </si>
  <si>
    <t>2020.</t>
  </si>
  <si>
    <t>2020. után</t>
  </si>
  <si>
    <t>2019. előtti kifizetések</t>
  </si>
  <si>
    <t>2021.</t>
  </si>
  <si>
    <t>2021.után</t>
  </si>
  <si>
    <t>Minibölcsődei támogatás</t>
  </si>
  <si>
    <t>2019. évi támogatás összesen</t>
  </si>
  <si>
    <t>Szociális étkeztetés támogatása</t>
  </si>
  <si>
    <t>Egyedi szennyvízkezelés VP-6-7.2.1.2-16</t>
  </si>
  <si>
    <t>Finanszírozás kiadásai</t>
  </si>
  <si>
    <t>Szennyvízes pályázat tervezése</t>
  </si>
  <si>
    <t>2017. évi tény</t>
  </si>
  <si>
    <t>2016.</t>
  </si>
  <si>
    <t>Fenntartható közlekedésejlesztés Harcon</t>
  </si>
  <si>
    <t>2020. évi</t>
  </si>
  <si>
    <t>2021. évi</t>
  </si>
  <si>
    <t>2022. évi</t>
  </si>
  <si>
    <t>2019. évi előirányzat BEVÉTELEK</t>
  </si>
  <si>
    <t>Mini bölcsőde</t>
  </si>
  <si>
    <t>Beruházási kiadások beruházásonként  Mini bölcsőde</t>
  </si>
  <si>
    <t>9.2. melléklet a 2/2019. (II.15.) önkormányzati rendelethez</t>
  </si>
  <si>
    <t>9.2.1 melléklet a 2/2019 (II.15.) önkormányzati rendelethez</t>
  </si>
  <si>
    <t>9.3. melléklet a 2/2019. (II.15.) önkormányzati rendelethez</t>
  </si>
  <si>
    <t>9.3.1 melléklet a 2/2019 (II.15.) önkormányzati rendelethez</t>
  </si>
  <si>
    <t>2019. évi módosított 
előirányzat</t>
  </si>
  <si>
    <t>2019. évi módosított
előirányzat</t>
  </si>
  <si>
    <t>2019. évi módosított előirányzat</t>
  </si>
  <si>
    <t>Központi irányító szervi támogatás</t>
  </si>
  <si>
    <t>2018. évi tény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</si>
</sst>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  <numFmt numFmtId="175" formatCode="[$¥€-2]\ #\ ##,000_);[Red]\([$€-2]\ #\ ##,000\)"/>
  </numFmts>
  <fonts count="6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b/>
      <sz val="14"/>
      <color indexed="10"/>
      <name val="Times New Roman CE"/>
      <family val="0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1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hair"/>
      <bottom style="hair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0" fillId="22" borderId="7" applyNumberFormat="0" applyFont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30" borderId="1" applyNumberFormat="0" applyAlignment="0" applyProtection="0"/>
    <xf numFmtId="9" fontId="0" fillId="0" borderId="0" applyFont="0" applyFill="0" applyBorder="0" applyAlignment="0" applyProtection="0"/>
  </cellStyleXfs>
  <cellXfs count="745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6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6" fontId="17" fillId="0" borderId="25" xfId="0" applyNumberFormat="1" applyFont="1" applyFill="1" applyBorder="1" applyAlignment="1" applyProtection="1">
      <alignment vertical="center" wrapText="1"/>
      <protection locked="0"/>
    </xf>
    <xf numFmtId="166" fontId="17" fillId="0" borderId="26" xfId="0" applyNumberFormat="1" applyFont="1" applyFill="1" applyBorder="1" applyAlignment="1" applyProtection="1">
      <alignment vertical="center" wrapText="1"/>
      <protection locked="0"/>
    </xf>
    <xf numFmtId="166" fontId="17" fillId="0" borderId="27" xfId="0" applyNumberFormat="1" applyFont="1" applyFill="1" applyBorder="1" applyAlignment="1" applyProtection="1">
      <alignment vertical="center" wrapText="1"/>
      <protection locked="0"/>
    </xf>
    <xf numFmtId="166" fontId="17" fillId="0" borderId="11" xfId="0" applyNumberFormat="1" applyFont="1" applyFill="1" applyBorder="1" applyAlignment="1" applyProtection="1">
      <alignment vertical="center" wrapText="1"/>
      <protection locked="0"/>
    </xf>
    <xf numFmtId="166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9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30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30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Alignment="1">
      <alignment horizontal="center" vertical="center" wrapText="1"/>
    </xf>
    <xf numFmtId="166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6" fontId="22" fillId="0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6" fontId="5" fillId="0" borderId="0" xfId="0" applyNumberFormat="1" applyFont="1" applyFill="1" applyAlignment="1" applyProtection="1">
      <alignment horizontal="right" wrapText="1"/>
      <protection/>
    </xf>
    <xf numFmtId="166" fontId="7" fillId="0" borderId="30" xfId="0" applyNumberFormat="1" applyFont="1" applyFill="1" applyBorder="1" applyAlignment="1" applyProtection="1">
      <alignment horizontal="center" vertical="center" wrapText="1"/>
      <protection/>
    </xf>
    <xf numFmtId="166" fontId="15" fillId="0" borderId="31" xfId="0" applyNumberFormat="1" applyFont="1" applyFill="1" applyBorder="1" applyAlignment="1" applyProtection="1">
      <alignment horizontal="center" vertical="center" wrapText="1"/>
      <protection/>
    </xf>
    <xf numFmtId="166" fontId="15" fillId="0" borderId="32" xfId="0" applyNumberFormat="1" applyFont="1" applyFill="1" applyBorder="1" applyAlignment="1" applyProtection="1">
      <alignment horizontal="center" vertical="center" wrapText="1"/>
      <protection/>
    </xf>
    <xf numFmtId="166" fontId="15" fillId="0" borderId="33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17" fillId="0" borderId="25" xfId="0" applyNumberFormat="1" applyFont="1" applyFill="1" applyBorder="1" applyAlignment="1" applyProtection="1">
      <alignment vertical="center" wrapText="1"/>
      <protection/>
    </xf>
    <xf numFmtId="166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27" xfId="0" applyNumberFormat="1" applyFont="1" applyFill="1" applyBorder="1" applyAlignment="1" applyProtection="1">
      <alignment vertical="center" wrapText="1"/>
      <protection/>
    </xf>
    <xf numFmtId="166" fontId="15" fillId="0" borderId="23" xfId="0" applyNumberFormat="1" applyFont="1" applyFill="1" applyBorder="1" applyAlignment="1" applyProtection="1">
      <alignment vertical="center" wrapText="1"/>
      <protection/>
    </xf>
    <xf numFmtId="166" fontId="15" fillId="0" borderId="30" xfId="0" applyNumberFormat="1" applyFont="1" applyFill="1" applyBorder="1" applyAlignment="1" applyProtection="1">
      <alignment vertical="center" wrapText="1"/>
      <protection/>
    </xf>
    <xf numFmtId="166" fontId="3" fillId="0" borderId="0" xfId="0" applyNumberFormat="1" applyFont="1" applyFill="1" applyAlignment="1">
      <alignment vertical="center" wrapText="1"/>
    </xf>
    <xf numFmtId="166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14" fillId="0" borderId="11" xfId="0" applyNumberFormat="1" applyFont="1" applyFill="1" applyBorder="1" applyAlignment="1" applyProtection="1">
      <alignment vertical="center" wrapText="1"/>
      <protection locked="0"/>
    </xf>
    <xf numFmtId="166" fontId="14" fillId="0" borderId="25" xfId="0" applyNumberFormat="1" applyFont="1" applyFill="1" applyBorder="1" applyAlignment="1" applyProtection="1">
      <alignment vertical="center" wrapText="1"/>
      <protection/>
    </xf>
    <xf numFmtId="166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4" fillId="0" borderId="15" xfId="0" applyNumberFormat="1" applyFont="1" applyFill="1" applyBorder="1" applyAlignment="1" applyProtection="1">
      <alignment vertical="center" wrapText="1"/>
      <protection locked="0"/>
    </xf>
    <xf numFmtId="166" fontId="14" fillId="0" borderId="27" xfId="0" applyNumberFormat="1" applyFont="1" applyFill="1" applyBorder="1" applyAlignment="1" applyProtection="1">
      <alignment vertical="center" wrapText="1"/>
      <protection/>
    </xf>
    <xf numFmtId="166" fontId="7" fillId="0" borderId="3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6" fontId="17" fillId="0" borderId="34" xfId="0" applyNumberFormat="1" applyFont="1" applyFill="1" applyBorder="1" applyAlignment="1" applyProtection="1">
      <alignment vertical="center" wrapText="1"/>
      <protection/>
    </xf>
    <xf numFmtId="166" fontId="17" fillId="0" borderId="22" xfId="0" applyNumberFormat="1" applyFont="1" applyFill="1" applyBorder="1" applyAlignment="1" applyProtection="1">
      <alignment vertical="center" wrapText="1"/>
      <protection/>
    </xf>
    <xf numFmtId="166" fontId="17" fillId="0" borderId="23" xfId="0" applyNumberFormat="1" applyFont="1" applyFill="1" applyBorder="1" applyAlignment="1" applyProtection="1">
      <alignment vertical="center" wrapText="1"/>
      <protection/>
    </xf>
    <xf numFmtId="166" fontId="17" fillId="0" borderId="30" xfId="0" applyNumberFormat="1" applyFont="1" applyFill="1" applyBorder="1" applyAlignment="1" applyProtection="1">
      <alignment vertical="center" wrapText="1"/>
      <protection/>
    </xf>
    <xf numFmtId="166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35" xfId="0" applyNumberFormat="1" applyFont="1" applyFill="1" applyBorder="1" applyAlignment="1" applyProtection="1">
      <alignment vertical="center" wrapText="1"/>
      <protection locked="0"/>
    </xf>
    <xf numFmtId="166" fontId="17" fillId="0" borderId="17" xfId="0" applyNumberFormat="1" applyFont="1" applyFill="1" applyBorder="1" applyAlignment="1" applyProtection="1">
      <alignment vertical="center" wrapText="1"/>
      <protection locked="0"/>
    </xf>
    <xf numFmtId="166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36" xfId="0" applyNumberFormat="1" applyFont="1" applyFill="1" applyBorder="1" applyAlignment="1" applyProtection="1">
      <alignment vertical="center" wrapText="1"/>
      <protection locked="0"/>
    </xf>
    <xf numFmtId="166" fontId="17" fillId="0" borderId="19" xfId="0" applyNumberFormat="1" applyFont="1" applyFill="1" applyBorder="1" applyAlignment="1" applyProtection="1">
      <alignment vertical="center" wrapText="1"/>
      <protection locked="0"/>
    </xf>
    <xf numFmtId="166" fontId="17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38" xfId="0" applyNumberFormat="1" applyFont="1" applyFill="1" applyBorder="1" applyAlignment="1" applyProtection="1">
      <alignment vertical="center" wrapText="1"/>
      <protection locked="0"/>
    </xf>
    <xf numFmtId="166" fontId="17" fillId="0" borderId="16" xfId="0" applyNumberFormat="1" applyFont="1" applyFill="1" applyBorder="1" applyAlignment="1" applyProtection="1">
      <alignment vertical="center" wrapText="1"/>
      <protection locked="0"/>
    </xf>
    <xf numFmtId="166" fontId="17" fillId="0" borderId="10" xfId="0" applyNumberFormat="1" applyFont="1" applyFill="1" applyBorder="1" applyAlignment="1" applyProtection="1">
      <alignment vertical="center" wrapText="1"/>
      <protection locked="0"/>
    </xf>
    <xf numFmtId="166" fontId="9" fillId="0" borderId="0" xfId="0" applyNumberFormat="1" applyFont="1" applyFill="1" applyAlignment="1">
      <alignment horizontal="center" vertical="center" wrapText="1"/>
    </xf>
    <xf numFmtId="166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6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6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40" xfId="0" applyFont="1" applyFill="1" applyBorder="1" applyAlignment="1" applyProtection="1">
      <alignment vertical="center" wrapText="1"/>
      <protection locked="0"/>
    </xf>
    <xf numFmtId="166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2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6" fontId="17" fillId="0" borderId="10" xfId="59" applyNumberFormat="1" applyFont="1" applyFill="1" applyBorder="1" applyAlignment="1" applyProtection="1">
      <alignment vertical="center"/>
      <protection locked="0"/>
    </xf>
    <xf numFmtId="166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6" fontId="17" fillId="0" borderId="11" xfId="59" applyNumberFormat="1" applyFont="1" applyFill="1" applyBorder="1" applyAlignment="1" applyProtection="1">
      <alignment vertical="center"/>
      <protection locked="0"/>
    </xf>
    <xf numFmtId="166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6" fontId="17" fillId="0" borderId="12" xfId="59" applyNumberFormat="1" applyFont="1" applyFill="1" applyBorder="1" applyAlignment="1" applyProtection="1">
      <alignment vertical="center"/>
      <protection locked="0"/>
    </xf>
    <xf numFmtId="166" fontId="17" fillId="0" borderId="39" xfId="59" applyNumberFormat="1" applyFont="1" applyFill="1" applyBorder="1" applyAlignment="1" applyProtection="1">
      <alignment vertical="center"/>
      <protection/>
    </xf>
    <xf numFmtId="166" fontId="15" fillId="0" borderId="23" xfId="59" applyNumberFormat="1" applyFont="1" applyFill="1" applyBorder="1" applyAlignment="1" applyProtection="1">
      <alignment vertical="center"/>
      <protection/>
    </xf>
    <xf numFmtId="166" fontId="15" fillId="0" borderId="30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6" fontId="15" fillId="0" borderId="23" xfId="59" applyNumberFormat="1" applyFont="1" applyFill="1" applyBorder="1" applyProtection="1">
      <alignment/>
      <protection/>
    </xf>
    <xf numFmtId="166" fontId="15" fillId="0" borderId="30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3" xfId="0" applyFont="1" applyFill="1" applyBorder="1" applyAlignment="1" applyProtection="1">
      <alignment horizontal="left" vertical="center" wrapText="1"/>
      <protection locked="0"/>
    </xf>
    <xf numFmtId="0" fontId="21" fillId="0" borderId="44" xfId="0" applyFont="1" applyFill="1" applyBorder="1" applyAlignment="1" applyProtection="1">
      <alignment horizontal="left" vertical="center" wrapText="1"/>
      <protection locked="0"/>
    </xf>
    <xf numFmtId="0" fontId="21" fillId="0" borderId="45" xfId="0" applyFont="1" applyFill="1" applyBorder="1" applyAlignment="1" applyProtection="1">
      <alignment horizontal="left" vertical="center" wrapText="1"/>
      <protection locked="0"/>
    </xf>
    <xf numFmtId="166" fontId="15" fillId="33" borderId="23" xfId="0" applyNumberFormat="1" applyFont="1" applyFill="1" applyBorder="1" applyAlignment="1" applyProtection="1">
      <alignment vertical="center" wrapText="1"/>
      <protection/>
    </xf>
    <xf numFmtId="166" fontId="7" fillId="33" borderId="23" xfId="0" applyNumberFormat="1" applyFont="1" applyFill="1" applyBorder="1" applyAlignment="1" applyProtection="1">
      <alignment vertical="center" wrapText="1"/>
      <protection/>
    </xf>
    <xf numFmtId="166" fontId="0" fillId="33" borderId="46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166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6" fontId="1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5" fillId="0" borderId="48" xfId="0" applyFont="1" applyFill="1" applyBorder="1" applyAlignment="1" applyProtection="1">
      <alignment horizontal="right"/>
      <protection/>
    </xf>
    <xf numFmtId="166" fontId="16" fillId="0" borderId="48" xfId="58" applyNumberFormat="1" applyFont="1" applyFill="1" applyBorder="1" applyAlignment="1" applyProtection="1">
      <alignment horizontal="left" vertical="center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40" xfId="58" applyFont="1" applyFill="1" applyBorder="1" applyAlignment="1" applyProtection="1">
      <alignment horizontal="left" vertical="center" wrapText="1" indent="6"/>
      <protection/>
    </xf>
    <xf numFmtId="0" fontId="26" fillId="0" borderId="0" xfId="0" applyFont="1" applyFill="1" applyAlignment="1">
      <alignment/>
    </xf>
    <xf numFmtId="0" fontId="27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6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30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8" fontId="0" fillId="0" borderId="39" xfId="40" applyNumberFormat="1" applyFont="1" applyFill="1" applyBorder="1" applyAlignment="1">
      <alignment/>
    </xf>
    <xf numFmtId="168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9" xfId="58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6" fontId="17" fillId="0" borderId="12" xfId="0" applyNumberFormat="1" applyFont="1" applyFill="1" applyBorder="1" applyAlignment="1" applyProtection="1">
      <alignment vertical="center"/>
      <protection locked="0"/>
    </xf>
    <xf numFmtId="166" fontId="17" fillId="0" borderId="11" xfId="0" applyNumberFormat="1" applyFont="1" applyFill="1" applyBorder="1" applyAlignment="1" applyProtection="1">
      <alignment vertical="center"/>
      <protection locked="0"/>
    </xf>
    <xf numFmtId="166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8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8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8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30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8" fontId="15" fillId="0" borderId="30" xfId="40" applyNumberFormat="1" applyFont="1" applyFill="1" applyBorder="1" applyAlignment="1" applyProtection="1">
      <alignment/>
      <protection/>
    </xf>
    <xf numFmtId="168" fontId="17" fillId="0" borderId="29" xfId="40" applyNumberFormat="1" applyFont="1" applyFill="1" applyBorder="1" applyAlignment="1" applyProtection="1">
      <alignment/>
      <protection locked="0"/>
    </xf>
    <xf numFmtId="168" fontId="17" fillId="0" borderId="25" xfId="40" applyNumberFormat="1" applyFont="1" applyFill="1" applyBorder="1" applyAlignment="1" applyProtection="1">
      <alignment/>
      <protection locked="0"/>
    </xf>
    <xf numFmtId="168" fontId="17" fillId="0" borderId="27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7" fillId="0" borderId="22" xfId="0" applyNumberFormat="1" applyFont="1" applyFill="1" applyBorder="1" applyAlignment="1" applyProtection="1">
      <alignment horizontal="center" vertical="center" wrapText="1"/>
      <protection/>
    </xf>
    <xf numFmtId="166" fontId="7" fillId="0" borderId="23" xfId="0" applyNumberFormat="1" applyFont="1" applyFill="1" applyBorder="1" applyAlignment="1" applyProtection="1">
      <alignment horizontal="center" vertical="center" wrapText="1"/>
      <protection/>
    </xf>
    <xf numFmtId="166" fontId="7" fillId="0" borderId="22" xfId="0" applyNumberFormat="1" applyFont="1" applyFill="1" applyBorder="1" applyAlignment="1" applyProtection="1">
      <alignment horizontal="left" vertical="center" wrapText="1"/>
      <protection/>
    </xf>
    <xf numFmtId="166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21" fillId="0" borderId="47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166" fontId="15" fillId="0" borderId="32" xfId="0" applyNumberFormat="1" applyFont="1" applyFill="1" applyBorder="1" applyAlignment="1" applyProtection="1">
      <alignment vertical="center" wrapText="1"/>
      <protection/>
    </xf>
    <xf numFmtId="166" fontId="15" fillId="0" borderId="3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6" fontId="0" fillId="34" borderId="3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30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6" fontId="2" fillId="0" borderId="0" xfId="0" applyNumberFormat="1" applyFont="1" applyFill="1" applyAlignment="1" applyProtection="1">
      <alignment horizontal="left" vertical="center" wrapText="1"/>
      <protection/>
    </xf>
    <xf numFmtId="166" fontId="14" fillId="0" borderId="0" xfId="0" applyNumberFormat="1" applyFont="1" applyFill="1" applyAlignment="1" applyProtection="1">
      <alignment vertical="center" wrapText="1"/>
      <protection/>
    </xf>
    <xf numFmtId="0" fontId="7" fillId="0" borderId="5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5" fillId="0" borderId="53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5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6" fontId="15" fillId="0" borderId="39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6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6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6" fontId="15" fillId="0" borderId="23" xfId="0" applyNumberFormat="1" applyFont="1" applyFill="1" applyBorder="1" applyAlignment="1" applyProtection="1">
      <alignment vertical="center"/>
      <protection/>
    </xf>
    <xf numFmtId="166" fontId="15" fillId="0" borderId="30" xfId="0" applyNumberFormat="1" applyFont="1" applyFill="1" applyBorder="1" applyAlignment="1" applyProtection="1">
      <alignment vertical="center"/>
      <protection/>
    </xf>
    <xf numFmtId="0" fontId="0" fillId="0" borderId="56" xfId="0" applyFill="1" applyBorder="1" applyAlignment="1" applyProtection="1">
      <alignment/>
      <protection/>
    </xf>
    <xf numFmtId="0" fontId="5" fillId="0" borderId="56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6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166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60" xfId="0" applyNumberFormat="1" applyFont="1" applyFill="1" applyBorder="1" applyAlignment="1" applyProtection="1">
      <alignment horizontal="center" vertical="center"/>
      <protection/>
    </xf>
    <xf numFmtId="166" fontId="7" fillId="0" borderId="41" xfId="0" applyNumberFormat="1" applyFont="1" applyFill="1" applyBorder="1" applyAlignment="1" applyProtection="1">
      <alignment horizontal="center" vertical="center" wrapText="1"/>
      <protection/>
    </xf>
    <xf numFmtId="166" fontId="15" fillId="0" borderId="53" xfId="0" applyNumberFormat="1" applyFont="1" applyFill="1" applyBorder="1" applyAlignment="1" applyProtection="1">
      <alignment horizontal="center" vertical="center" wrapText="1"/>
      <protection/>
    </xf>
    <xf numFmtId="166" fontId="15" fillId="0" borderId="34" xfId="0" applyNumberFormat="1" applyFont="1" applyFill="1" applyBorder="1" applyAlignment="1" applyProtection="1">
      <alignment horizontal="center" vertical="center" wrapText="1"/>
      <protection/>
    </xf>
    <xf numFmtId="166" fontId="15" fillId="0" borderId="46" xfId="0" applyNumberFormat="1" applyFont="1" applyFill="1" applyBorder="1" applyAlignment="1" applyProtection="1">
      <alignment horizontal="center" vertical="center" wrapText="1"/>
      <protection/>
    </xf>
    <xf numFmtId="166" fontId="15" fillId="0" borderId="30" xfId="0" applyNumberFormat="1" applyFont="1" applyFill="1" applyBorder="1" applyAlignment="1" applyProtection="1">
      <alignment horizontal="center" vertical="center" wrapText="1"/>
      <protection/>
    </xf>
    <xf numFmtId="166" fontId="15" fillId="0" borderId="38" xfId="0" applyNumberFormat="1" applyFont="1" applyFill="1" applyBorder="1" applyAlignment="1" applyProtection="1">
      <alignment horizontal="center" vertical="center" wrapText="1"/>
      <protection/>
    </xf>
    <xf numFmtId="166" fontId="15" fillId="0" borderId="22" xfId="0" applyNumberFormat="1" applyFont="1" applyFill="1" applyBorder="1" applyAlignment="1" applyProtection="1">
      <alignment horizontal="center" vertical="center" wrapText="1"/>
      <protection/>
    </xf>
    <xf numFmtId="166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7" xfId="0" applyNumberFormat="1" applyFont="1" applyFill="1" applyBorder="1" applyAlignment="1" applyProtection="1">
      <alignment horizontal="center" vertical="center" wrapText="1"/>
      <protection/>
    </xf>
    <xf numFmtId="166" fontId="17" fillId="0" borderId="35" xfId="0" applyNumberFormat="1" applyFont="1" applyFill="1" applyBorder="1" applyAlignment="1" applyProtection="1">
      <alignment vertical="center" wrapText="1"/>
      <protection/>
    </xf>
    <xf numFmtId="166" fontId="15" fillId="0" borderId="19" xfId="0" applyNumberFormat="1" applyFont="1" applyFill="1" applyBorder="1" applyAlignment="1" applyProtection="1">
      <alignment horizontal="center" vertical="center" wrapText="1"/>
      <protection/>
    </xf>
    <xf numFmtId="166" fontId="17" fillId="0" borderId="36" xfId="0" applyNumberFormat="1" applyFont="1" applyFill="1" applyBorder="1" applyAlignment="1" applyProtection="1">
      <alignment vertical="center" wrapText="1"/>
      <protection/>
    </xf>
    <xf numFmtId="166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6" xfId="0" applyNumberFormat="1" applyFont="1" applyFill="1" applyBorder="1" applyAlignment="1" applyProtection="1">
      <alignment horizontal="center" vertical="center" wrapText="1"/>
      <protection/>
    </xf>
    <xf numFmtId="166" fontId="17" fillId="0" borderId="38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1" xfId="0" applyFont="1" applyBorder="1" applyAlignment="1" applyProtection="1">
      <alignment horizontal="left" vertical="center" wrapText="1" indent="1"/>
      <protection/>
    </xf>
    <xf numFmtId="166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166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6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6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6" fontId="17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66" fontId="22" fillId="0" borderId="30" xfId="0" applyNumberFormat="1" applyFont="1" applyBorder="1" applyAlignment="1" applyProtection="1">
      <alignment horizontal="right" vertical="center" wrapText="1" indent="1"/>
      <protection/>
    </xf>
    <xf numFmtId="0" fontId="5" fillId="0" borderId="48" xfId="0" applyFont="1" applyFill="1" applyBorder="1" applyAlignment="1" applyProtection="1">
      <alignment horizontal="right" vertical="center"/>
      <protection/>
    </xf>
    <xf numFmtId="166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0" xfId="0" applyNumberFormat="1" applyFont="1" applyFill="1" applyAlignment="1" applyProtection="1">
      <alignment horizontal="centerContinuous" vertical="center" wrapText="1"/>
      <protection/>
    </xf>
    <xf numFmtId="166" fontId="0" fillId="0" borderId="0" xfId="0" applyNumberFormat="1" applyFill="1" applyAlignment="1" applyProtection="1">
      <alignment horizontal="centerContinuous" vertical="center"/>
      <protection/>
    </xf>
    <xf numFmtId="166" fontId="5" fillId="0" borderId="0" xfId="0" applyNumberFormat="1" applyFont="1" applyFill="1" applyAlignment="1" applyProtection="1">
      <alignment horizontal="right" vertical="center"/>
      <protection/>
    </xf>
    <xf numFmtId="166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5" fillId="0" borderId="34" xfId="0" applyNumberFormat="1" applyFont="1" applyFill="1" applyBorder="1" applyAlignment="1" applyProtection="1">
      <alignment horizontal="center" vertical="center" wrapText="1"/>
      <protection/>
    </xf>
    <xf numFmtId="166" fontId="15" fillId="0" borderId="22" xfId="0" applyNumberFormat="1" applyFont="1" applyFill="1" applyBorder="1" applyAlignment="1" applyProtection="1">
      <alignment horizontal="center" vertical="center" wrapText="1"/>
      <protection/>
    </xf>
    <xf numFmtId="166" fontId="15" fillId="0" borderId="23" xfId="0" applyNumberFormat="1" applyFont="1" applyFill="1" applyBorder="1" applyAlignment="1" applyProtection="1">
      <alignment horizontal="center" vertical="center" wrapText="1"/>
      <protection/>
    </xf>
    <xf numFmtId="166" fontId="15" fillId="0" borderId="30" xfId="0" applyNumberFormat="1" applyFont="1" applyFill="1" applyBorder="1" applyAlignment="1" applyProtection="1">
      <alignment horizontal="center" vertical="center" wrapText="1"/>
      <protection/>
    </xf>
    <xf numFmtId="166" fontId="15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37" xfId="0" applyNumberFormat="1" applyFill="1" applyBorder="1" applyAlignment="1" applyProtection="1">
      <alignment horizontal="left" vertical="center" wrapText="1" indent="1"/>
      <protection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5" xfId="0" applyNumberFormat="1" applyFill="1" applyBorder="1" applyAlignment="1" applyProtection="1">
      <alignment horizontal="left" vertical="center" wrapText="1" indent="1"/>
      <protection/>
    </xf>
    <xf numFmtId="166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62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34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6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49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8" fontId="17" fillId="0" borderId="63" xfId="40" applyNumberFormat="1" applyFont="1" applyFill="1" applyBorder="1" applyAlignment="1" applyProtection="1">
      <alignment/>
      <protection locked="0"/>
    </xf>
    <xf numFmtId="168" fontId="17" fillId="0" borderId="57" xfId="40" applyNumberFormat="1" applyFont="1" applyFill="1" applyBorder="1" applyAlignment="1" applyProtection="1">
      <alignment/>
      <protection locked="0"/>
    </xf>
    <xf numFmtId="168" fontId="17" fillId="0" borderId="59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 quotePrefix="1">
      <alignment horizontal="right" vertical="center" indent="1"/>
      <protection/>
    </xf>
    <xf numFmtId="0" fontId="7" fillId="0" borderId="42" xfId="0" applyFont="1" applyFill="1" applyBorder="1" applyAlignment="1" applyProtection="1">
      <alignment horizontal="right" vertical="center" wrapText="1" indent="1"/>
      <protection/>
    </xf>
    <xf numFmtId="166" fontId="7" fillId="0" borderId="59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64" xfId="58" applyFont="1" applyFill="1" applyBorder="1" applyAlignment="1" applyProtection="1">
      <alignment horizontal="center" vertical="center" wrapText="1"/>
      <protection/>
    </xf>
    <xf numFmtId="0" fontId="6" fillId="0" borderId="64" xfId="58" applyFont="1" applyFill="1" applyBorder="1" applyAlignment="1" applyProtection="1">
      <alignment vertical="center" wrapText="1"/>
      <protection/>
    </xf>
    <xf numFmtId="166" fontId="6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4" xfId="58" applyFont="1" applyFill="1" applyBorder="1" applyAlignment="1" applyProtection="1">
      <alignment horizontal="right" vertical="center" wrapText="1" indent="1"/>
      <protection locked="0"/>
    </xf>
    <xf numFmtId="166" fontId="17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42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4" fillId="0" borderId="11" xfId="0" applyFont="1" applyBorder="1" applyAlignment="1">
      <alignment horizontal="justify" wrapText="1"/>
    </xf>
    <xf numFmtId="0" fontId="24" fillId="0" borderId="11" xfId="0" applyFont="1" applyBorder="1" applyAlignment="1">
      <alignment wrapText="1"/>
    </xf>
    <xf numFmtId="0" fontId="24" fillId="0" borderId="40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0" fillId="0" borderId="38" xfId="0" applyNumberFormat="1" applyFill="1" applyBorder="1" applyAlignment="1" applyProtection="1">
      <alignment horizontal="left" vertical="center" wrapText="1" indent="1"/>
      <protection/>
    </xf>
    <xf numFmtId="166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6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6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5" xfId="58" applyFont="1" applyFill="1" applyBorder="1" applyAlignment="1" applyProtection="1">
      <alignment horizontal="center" vertical="center" wrapText="1"/>
      <protection/>
    </xf>
    <xf numFmtId="166" fontId="21" fillId="0" borderId="65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6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2" xfId="58" applyFont="1" applyFill="1" applyBorder="1" applyAlignment="1" applyProtection="1">
      <alignment horizontal="center" vertical="center" wrapText="1"/>
      <protection/>
    </xf>
    <xf numFmtId="166" fontId="17" fillId="0" borderId="39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2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6" fontId="20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6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6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1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Border="1" applyAlignment="1" applyProtection="1">
      <alignment horizontal="center" vertical="center" wrapText="1"/>
      <protection/>
    </xf>
    <xf numFmtId="166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166" fontId="17" fillId="0" borderId="58" xfId="58" applyNumberFormat="1" applyFont="1" applyFill="1" applyBorder="1" applyAlignment="1" applyProtection="1">
      <alignment horizontal="right" vertical="center" wrapText="1" indent="1"/>
      <protection/>
    </xf>
    <xf numFmtId="166" fontId="17" fillId="0" borderId="12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9" xfId="58" applyFont="1" applyFill="1" applyBorder="1" applyAlignment="1" applyProtection="1">
      <alignment horizontal="center" vertical="center" wrapText="1"/>
      <protection/>
    </xf>
    <xf numFmtId="166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166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8" fontId="3" fillId="0" borderId="23" xfId="58" applyNumberFormat="1" applyFont="1" applyFill="1" applyBorder="1">
      <alignment/>
      <protection/>
    </xf>
    <xf numFmtId="168" fontId="3" fillId="0" borderId="30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6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7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Fill="1" applyAlignment="1" applyProtection="1">
      <alignment horizontal="right"/>
      <protection/>
    </xf>
    <xf numFmtId="166" fontId="4" fillId="0" borderId="0" xfId="0" applyNumberFormat="1" applyFont="1" applyFill="1" applyAlignment="1" applyProtection="1">
      <alignment vertical="center"/>
      <protection/>
    </xf>
    <xf numFmtId="166" fontId="4" fillId="0" borderId="0" xfId="0" applyNumberFormat="1" applyFont="1" applyFill="1" applyAlignment="1" applyProtection="1">
      <alignment horizontal="center" vertical="center"/>
      <protection/>
    </xf>
    <xf numFmtId="166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74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1" xfId="0" applyFont="1" applyBorder="1" applyAlignment="1" applyProtection="1" quotePrefix="1">
      <alignment horizontal="left" wrapText="1" inden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31" xfId="58" applyFont="1" applyFill="1" applyBorder="1" applyAlignment="1" applyProtection="1">
      <alignment horizontal="left" vertical="center" wrapText="1" indent="1"/>
      <protection/>
    </xf>
    <xf numFmtId="0" fontId="15" fillId="0" borderId="32" xfId="58" applyFont="1" applyFill="1" applyBorder="1" applyAlignment="1" applyProtection="1">
      <alignment vertical="center" wrapText="1"/>
      <protection/>
    </xf>
    <xf numFmtId="166" fontId="15" fillId="0" borderId="33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40" xfId="58" applyFont="1" applyFill="1" applyBorder="1" applyAlignment="1" applyProtection="1">
      <alignment horizontal="left" vertical="center" wrapText="1" indent="7"/>
      <protection/>
    </xf>
    <xf numFmtId="166" fontId="22" fillId="0" borderId="30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66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8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66" fontId="15" fillId="0" borderId="69" xfId="58" applyNumberFormat="1" applyFont="1" applyFill="1" applyBorder="1" applyAlignment="1" applyProtection="1">
      <alignment horizontal="right" vertical="center" wrapText="1" indent="1"/>
      <protection/>
    </xf>
    <xf numFmtId="166" fontId="17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68" xfId="58" applyNumberFormat="1" applyFont="1" applyFill="1" applyBorder="1" applyAlignment="1" applyProtection="1">
      <alignment horizontal="right" vertical="center" wrapText="1" indent="1"/>
      <protection/>
    </xf>
    <xf numFmtId="166" fontId="22" fillId="0" borderId="49" xfId="0" applyNumberFormat="1" applyFont="1" applyBorder="1" applyAlignment="1" applyProtection="1">
      <alignment horizontal="right" vertical="center" wrapText="1" indent="1"/>
      <protection/>
    </xf>
    <xf numFmtId="166" fontId="22" fillId="0" borderId="49" xfId="0" applyNumberFormat="1" applyFont="1" applyBorder="1" applyAlignment="1" applyProtection="1">
      <alignment horizontal="right" vertical="center" wrapText="1" indent="1"/>
      <protection locked="0"/>
    </xf>
    <xf numFmtId="166" fontId="20" fillId="0" borderId="49" xfId="0" applyNumberFormat="1" applyFont="1" applyBorder="1" applyAlignment="1" applyProtection="1" quotePrefix="1">
      <alignment horizontal="right" vertical="center" wrapText="1" indent="1"/>
      <protection/>
    </xf>
    <xf numFmtId="166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166" fontId="22" fillId="0" borderId="23" xfId="0" applyNumberFormat="1" applyFont="1" applyBorder="1" applyAlignment="1" applyProtection="1">
      <alignment horizontal="right" vertical="center" wrapText="1" indent="1"/>
      <protection/>
    </xf>
    <xf numFmtId="166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9" xfId="58" applyFont="1" applyFill="1" applyBorder="1" applyAlignment="1" applyProtection="1">
      <alignment horizontal="center" vertical="center" wrapText="1"/>
      <protection/>
    </xf>
    <xf numFmtId="0" fontId="15" fillId="0" borderId="32" xfId="58" applyFont="1" applyFill="1" applyBorder="1" applyAlignment="1" applyProtection="1">
      <alignment vertical="center" wrapText="1"/>
      <protection/>
    </xf>
    <xf numFmtId="166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166" fontId="15" fillId="0" borderId="68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4" xfId="58" applyFont="1" applyFill="1" applyBorder="1" applyAlignment="1" applyProtection="1">
      <alignment horizontal="right" vertical="center" wrapText="1" indent="1"/>
      <protection/>
    </xf>
    <xf numFmtId="166" fontId="17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66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166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6" fontId="20" fillId="0" borderId="49" xfId="0" applyNumberFormat="1" applyFont="1" applyBorder="1" applyAlignment="1" applyProtection="1" quotePrefix="1">
      <alignment horizontal="right" vertical="center" wrapText="1" indent="1"/>
      <protection locked="0"/>
    </xf>
    <xf numFmtId="0" fontId="22" fillId="0" borderId="32" xfId="0" applyFont="1" applyBorder="1" applyAlignment="1" applyProtection="1">
      <alignment horizontal="left" vertical="center" wrapText="1" indent="1"/>
      <protection/>
    </xf>
    <xf numFmtId="49" fontId="17" fillId="0" borderId="11" xfId="58" applyNumberFormat="1" applyFont="1" applyFill="1" applyBorder="1" applyAlignment="1" applyProtection="1">
      <alignment horizontal="left" vertical="center" wrapText="1" indent="1"/>
      <protection/>
    </xf>
    <xf numFmtId="166" fontId="6" fillId="0" borderId="0" xfId="58" applyNumberFormat="1" applyFont="1" applyFill="1" applyBorder="1" applyAlignment="1" applyProtection="1">
      <alignment horizontal="center" vertical="center"/>
      <protection/>
    </xf>
    <xf numFmtId="166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21" fillId="0" borderId="71" xfId="0" applyFont="1" applyFill="1" applyBorder="1" applyAlignment="1" applyProtection="1">
      <alignment horizontal="left" vertical="center" wrapText="1"/>
      <protection locked="0"/>
    </xf>
    <xf numFmtId="166" fontId="21" fillId="0" borderId="26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0" xfId="0" applyNumberFormat="1" applyFill="1" applyAlignment="1">
      <alignment horizontal="left" vertical="center" wrapText="1"/>
    </xf>
    <xf numFmtId="0" fontId="24" fillId="0" borderId="0" xfId="0" applyFont="1" applyAlignment="1" applyProtection="1">
      <alignment horizontal="right" vertical="top"/>
      <protection/>
    </xf>
    <xf numFmtId="166" fontId="2" fillId="0" borderId="0" xfId="0" applyNumberFormat="1" applyFont="1" applyFill="1" applyAlignment="1" applyProtection="1">
      <alignment vertical="center" wrapText="1"/>
      <protection/>
    </xf>
    <xf numFmtId="0" fontId="7" fillId="0" borderId="72" xfId="0" applyFont="1" applyFill="1" applyBorder="1" applyAlignment="1" applyProtection="1">
      <alignment horizontal="center" vertical="center" wrapText="1"/>
      <protection/>
    </xf>
    <xf numFmtId="0" fontId="7" fillId="0" borderId="73" xfId="0" applyFont="1" applyFill="1" applyBorder="1" applyAlignment="1" applyProtection="1">
      <alignment horizontal="center" vertical="center"/>
      <protection/>
    </xf>
    <xf numFmtId="49" fontId="7" fillId="0" borderId="74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75" xfId="0" applyFont="1" applyFill="1" applyBorder="1" applyAlignment="1" applyProtection="1">
      <alignment horizontal="center" vertical="center" wrapText="1"/>
      <protection/>
    </xf>
    <xf numFmtId="0" fontId="7" fillId="0" borderId="76" xfId="0" applyFont="1" applyFill="1" applyBorder="1" applyAlignment="1" applyProtection="1">
      <alignment horizontal="center" vertical="center"/>
      <protection/>
    </xf>
    <xf numFmtId="49" fontId="7" fillId="0" borderId="77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7" fillId="0" borderId="78" xfId="0" applyFont="1" applyFill="1" applyBorder="1" applyAlignment="1" applyProtection="1">
      <alignment horizontal="center" vertical="center" wrapText="1"/>
      <protection/>
    </xf>
    <xf numFmtId="0" fontId="7" fillId="0" borderId="79" xfId="0" applyFont="1" applyFill="1" applyBorder="1" applyAlignment="1" applyProtection="1">
      <alignment horizontal="center" vertical="center" wrapText="1"/>
      <protection/>
    </xf>
    <xf numFmtId="0" fontId="7" fillId="0" borderId="8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5" fillId="0" borderId="81" xfId="0" applyFont="1" applyFill="1" applyBorder="1" applyAlignment="1" applyProtection="1">
      <alignment horizontal="center" vertical="center" wrapText="1"/>
      <protection/>
    </xf>
    <xf numFmtId="0" fontId="15" fillId="0" borderId="82" xfId="0" applyFont="1" applyFill="1" applyBorder="1" applyAlignment="1" applyProtection="1">
      <alignment horizontal="center" vertical="center" wrapText="1"/>
      <protection/>
    </xf>
    <xf numFmtId="0" fontId="15" fillId="0" borderId="8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7" fillId="0" borderId="84" xfId="0" applyFont="1" applyFill="1" applyBorder="1" applyAlignment="1" applyProtection="1">
      <alignment horizontal="center" vertical="center" wrapText="1"/>
      <protection/>
    </xf>
    <xf numFmtId="0" fontId="7" fillId="0" borderId="85" xfId="0" applyFont="1" applyFill="1" applyBorder="1" applyAlignment="1" applyProtection="1">
      <alignment horizontal="center" vertical="center" wrapText="1"/>
      <protection/>
    </xf>
    <xf numFmtId="166" fontId="7" fillId="0" borderId="86" xfId="0" applyNumberFormat="1" applyFont="1" applyFill="1" applyBorder="1" applyAlignment="1" applyProtection="1">
      <alignment horizontal="center" vertical="center" wrapText="1"/>
      <protection/>
    </xf>
    <xf numFmtId="0" fontId="15" fillId="0" borderId="82" xfId="0" applyFont="1" applyFill="1" applyBorder="1" applyAlignment="1" applyProtection="1">
      <alignment horizontal="left" vertical="center" wrapText="1" indent="1"/>
      <protection/>
    </xf>
    <xf numFmtId="166" fontId="15" fillId="0" borderId="83" xfId="0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0" applyFont="1" applyFill="1" applyAlignment="1" applyProtection="1">
      <alignment vertical="center" wrapText="1"/>
      <protection/>
    </xf>
    <xf numFmtId="49" fontId="17" fillId="0" borderId="87" xfId="0" applyNumberFormat="1" applyFont="1" applyFill="1" applyBorder="1" applyAlignment="1" applyProtection="1">
      <alignment horizontal="center" vertical="center" wrapText="1"/>
      <protection/>
    </xf>
    <xf numFmtId="0" fontId="17" fillId="0" borderId="73" xfId="58" applyFont="1" applyFill="1" applyBorder="1" applyAlignment="1" applyProtection="1">
      <alignment horizontal="left" vertical="center" wrapText="1" indent="1"/>
      <protection/>
    </xf>
    <xf numFmtId="166" fontId="17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88" xfId="0" applyNumberFormat="1" applyFont="1" applyFill="1" applyBorder="1" applyAlignment="1" applyProtection="1">
      <alignment horizontal="center" vertical="center" wrapText="1"/>
      <protection/>
    </xf>
    <xf numFmtId="0" fontId="17" fillId="0" borderId="89" xfId="58" applyFont="1" applyFill="1" applyBorder="1" applyAlignment="1" applyProtection="1">
      <alignment horizontal="left" vertical="center" wrapText="1" indent="1"/>
      <protection/>
    </xf>
    <xf numFmtId="166" fontId="17" fillId="0" borderId="90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91" xfId="58" applyFont="1" applyFill="1" applyBorder="1" applyAlignment="1" applyProtection="1">
      <alignment horizontal="left" vertical="center" wrapText="1" indent="1"/>
      <protection/>
    </xf>
    <xf numFmtId="166" fontId="17" fillId="0" borderId="92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0" xfId="0" applyFont="1" applyFill="1" applyAlignment="1" applyProtection="1">
      <alignment vertical="center" wrapText="1"/>
      <protection/>
    </xf>
    <xf numFmtId="166" fontId="17" fillId="0" borderId="93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94" xfId="58" applyFont="1" applyFill="1" applyBorder="1" applyAlignment="1" applyProtection="1">
      <alignment horizontal="left" vertical="center" wrapText="1" indent="1"/>
      <protection/>
    </xf>
    <xf numFmtId="0" fontId="15" fillId="0" borderId="82" xfId="58" applyFont="1" applyFill="1" applyBorder="1" applyAlignment="1" applyProtection="1">
      <alignment horizontal="left" vertical="center" wrapText="1" indent="1"/>
      <protection/>
    </xf>
    <xf numFmtId="166" fontId="15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95" xfId="0" applyNumberFormat="1" applyFont="1" applyFill="1" applyBorder="1" applyAlignment="1" applyProtection="1">
      <alignment horizontal="center" vertical="center" wrapText="1"/>
      <protection/>
    </xf>
    <xf numFmtId="166" fontId="17" fillId="0" borderId="96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97" xfId="58" applyFont="1" applyFill="1" applyBorder="1" applyAlignment="1" applyProtection="1">
      <alignment horizontal="left" vertical="center" wrapText="1" indent="1"/>
      <protection/>
    </xf>
    <xf numFmtId="166" fontId="17" fillId="0" borderId="98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99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99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81" xfId="0" applyFont="1" applyBorder="1" applyAlignment="1" applyProtection="1">
      <alignment horizontal="center" vertical="center" wrapText="1"/>
      <protection/>
    </xf>
    <xf numFmtId="0" fontId="30" fillId="0" borderId="100" xfId="0" applyFont="1" applyBorder="1" applyAlignment="1" applyProtection="1">
      <alignment horizontal="left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0" fontId="15" fillId="0" borderId="78" xfId="0" applyFont="1" applyFill="1" applyBorder="1" applyAlignment="1" applyProtection="1">
      <alignment horizontal="center" vertical="center" wrapText="1"/>
      <protection/>
    </xf>
    <xf numFmtId="0" fontId="7" fillId="0" borderId="10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7" fillId="0" borderId="82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3" fillId="0" borderId="81" xfId="0" applyFont="1" applyFill="1" applyBorder="1" applyAlignment="1" applyProtection="1">
      <alignment horizontal="left" vertical="center"/>
      <protection/>
    </xf>
    <xf numFmtId="0" fontId="3" fillId="0" borderId="100" xfId="0" applyFont="1" applyFill="1" applyBorder="1" applyAlignment="1" applyProtection="1">
      <alignment vertical="center" wrapText="1"/>
      <protection/>
    </xf>
    <xf numFmtId="3" fontId="3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3" fontId="17" fillId="0" borderId="0" xfId="0" applyNumberFormat="1" applyFont="1" applyFill="1" applyBorder="1" applyAlignment="1" applyProtection="1">
      <alignment vertical="center"/>
      <protection/>
    </xf>
    <xf numFmtId="0" fontId="7" fillId="0" borderId="46" xfId="58" applyFont="1" applyFill="1" applyBorder="1" applyAlignment="1" applyProtection="1">
      <alignment horizontal="center" vertical="center" wrapText="1"/>
      <protection/>
    </xf>
    <xf numFmtId="0" fontId="15" fillId="0" borderId="102" xfId="58" applyFont="1" applyFill="1" applyBorder="1" applyAlignment="1" applyProtection="1">
      <alignment horizontal="center" vertical="center" wrapText="1"/>
      <protection/>
    </xf>
    <xf numFmtId="166" fontId="15" fillId="0" borderId="46" xfId="58" applyNumberFormat="1" applyFont="1" applyFill="1" applyBorder="1" applyAlignment="1" applyProtection="1">
      <alignment horizontal="right" vertical="center" wrapText="1" indent="1"/>
      <protection/>
    </xf>
    <xf numFmtId="166" fontId="17" fillId="0" borderId="103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61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04" xfId="58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46" xfId="58" applyNumberFormat="1" applyFont="1" applyFill="1" applyBorder="1" applyAlignment="1" applyProtection="1">
      <alignment horizontal="right" vertical="center" wrapText="1" indent="1"/>
      <protection/>
    </xf>
    <xf numFmtId="166" fontId="17" fillId="0" borderId="103" xfId="58" applyNumberFormat="1" applyFont="1" applyFill="1" applyBorder="1" applyAlignment="1" applyProtection="1">
      <alignment horizontal="right" vertical="center" wrapText="1" indent="1"/>
      <protection/>
    </xf>
    <xf numFmtId="166" fontId="17" fillId="0" borderId="61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04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03" xfId="58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105" xfId="58" applyNumberFormat="1" applyFont="1" applyFill="1" applyBorder="1" applyAlignment="1" applyProtection="1">
      <alignment horizontal="right" vertical="center" wrapText="1" indent="1"/>
      <protection/>
    </xf>
    <xf numFmtId="166" fontId="15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55" xfId="0" applyNumberFormat="1" applyFont="1" applyFill="1" applyBorder="1" applyAlignment="1" applyProtection="1">
      <alignment horizontal="centerContinuous" vertical="center" wrapText="1"/>
      <protection/>
    </xf>
    <xf numFmtId="166" fontId="15" fillId="0" borderId="55" xfId="0" applyNumberFormat="1" applyFont="1" applyFill="1" applyBorder="1" applyAlignment="1" applyProtection="1">
      <alignment horizontal="center" vertical="center" wrapText="1"/>
      <protection/>
    </xf>
    <xf numFmtId="166" fontId="15" fillId="0" borderId="55" xfId="0" applyNumberFormat="1" applyFont="1" applyFill="1" applyBorder="1" applyAlignment="1" applyProtection="1">
      <alignment horizontal="right" vertical="center" wrapText="1" indent="1"/>
      <protection/>
    </xf>
    <xf numFmtId="166" fontId="23" fillId="0" borderId="47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106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4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17" fillId="0" borderId="47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4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4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17" fillId="0" borderId="106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49" xfId="0" applyNumberFormat="1" applyFont="1" applyFill="1" applyBorder="1" applyAlignment="1" applyProtection="1">
      <alignment horizontal="center" vertical="center" wrapText="1"/>
      <protection/>
    </xf>
    <xf numFmtId="166" fontId="17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34" xfId="58" applyFont="1" applyFill="1" applyBorder="1" applyAlignment="1" applyProtection="1">
      <alignment horizontal="center" vertical="center" wrapText="1"/>
      <protection/>
    </xf>
    <xf numFmtId="0" fontId="15" fillId="0" borderId="107" xfId="58" applyFont="1" applyFill="1" applyBorder="1" applyAlignment="1" applyProtection="1">
      <alignment horizontal="center" vertical="center" wrapText="1"/>
      <protection/>
    </xf>
    <xf numFmtId="166" fontId="15" fillId="0" borderId="34" xfId="58" applyNumberFormat="1" applyFont="1" applyFill="1" applyBorder="1" applyAlignment="1" applyProtection="1">
      <alignment horizontal="right" vertical="center" wrapText="1" indent="1"/>
      <protection/>
    </xf>
    <xf numFmtId="166" fontId="17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4" xfId="58" applyNumberFormat="1" applyFont="1" applyFill="1" applyBorder="1" applyAlignment="1" applyProtection="1">
      <alignment horizontal="right" vertical="center" wrapText="1" indent="1"/>
      <protection/>
    </xf>
    <xf numFmtId="166" fontId="17" fillId="0" borderId="37" xfId="58" applyNumberFormat="1" applyFont="1" applyFill="1" applyBorder="1" applyAlignment="1" applyProtection="1">
      <alignment horizontal="right" vertical="center" wrapText="1" indent="1"/>
      <protection/>
    </xf>
    <xf numFmtId="166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4" xfId="58" applyFont="1" applyFill="1" applyBorder="1" applyAlignment="1" applyProtection="1">
      <alignment horizontal="center" vertical="center" wrapText="1"/>
      <protection/>
    </xf>
    <xf numFmtId="0" fontId="7" fillId="0" borderId="0" xfId="58" applyFont="1" applyFill="1" applyBorder="1" applyAlignment="1" applyProtection="1">
      <alignment horizontal="center" vertical="center" wrapText="1"/>
      <protection/>
    </xf>
    <xf numFmtId="0" fontId="15" fillId="0" borderId="0" xfId="58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166" fontId="15" fillId="0" borderId="0" xfId="58" applyNumberFormat="1" applyFont="1" applyFill="1" applyBorder="1" applyAlignment="1" applyProtection="1">
      <alignment horizontal="right" vertical="center" wrapText="1" indent="1"/>
      <protection/>
    </xf>
    <xf numFmtId="166" fontId="17" fillId="0" borderId="0" xfId="58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0" xfId="58" applyNumberFormat="1" applyFont="1" applyFill="1" applyBorder="1" applyAlignment="1" applyProtection="1">
      <alignment horizontal="right" vertical="center" wrapText="1" indent="1"/>
      <protection/>
    </xf>
    <xf numFmtId="166" fontId="17" fillId="0" borderId="0" xfId="58" applyNumberFormat="1" applyFont="1" applyFill="1" applyBorder="1" applyAlignment="1" applyProtection="1">
      <alignment horizontal="right" vertical="center" wrapText="1" indent="1"/>
      <protection/>
    </xf>
    <xf numFmtId="166" fontId="17" fillId="0" borderId="0" xfId="58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0" xfId="58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46" xfId="58" applyFont="1" applyFill="1" applyBorder="1" applyAlignment="1" applyProtection="1">
      <alignment horizontal="center" vertical="center" wrapText="1"/>
      <protection/>
    </xf>
    <xf numFmtId="0" fontId="7" fillId="0" borderId="53" xfId="58" applyFont="1" applyFill="1" applyBorder="1" applyAlignment="1" applyProtection="1">
      <alignment horizontal="center" vertical="center" wrapText="1"/>
      <protection/>
    </xf>
    <xf numFmtId="0" fontId="15" fillId="0" borderId="53" xfId="58" applyFont="1" applyFill="1" applyBorder="1" applyAlignment="1" applyProtection="1">
      <alignment horizontal="center" vertical="center" wrapText="1"/>
      <protection/>
    </xf>
    <xf numFmtId="166" fontId="15" fillId="0" borderId="53" xfId="58" applyNumberFormat="1" applyFont="1" applyFill="1" applyBorder="1" applyAlignment="1" applyProtection="1">
      <alignment horizontal="right" vertical="center" wrapText="1" indent="1"/>
      <protection/>
    </xf>
    <xf numFmtId="166" fontId="17" fillId="0" borderId="108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09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53" xfId="58" applyNumberFormat="1" applyFont="1" applyFill="1" applyBorder="1" applyAlignment="1" applyProtection="1">
      <alignment horizontal="right" vertical="center" wrapText="1" indent="1"/>
      <protection/>
    </xf>
    <xf numFmtId="166" fontId="17" fillId="0" borderId="108" xfId="58" applyNumberFormat="1" applyFont="1" applyFill="1" applyBorder="1" applyAlignment="1" applyProtection="1">
      <alignment horizontal="right" vertical="center" wrapText="1" indent="1"/>
      <protection/>
    </xf>
    <xf numFmtId="166" fontId="17" fillId="0" borderId="109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08" xfId="58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58" applyFill="1" applyBorder="1">
      <alignment/>
      <protection/>
    </xf>
    <xf numFmtId="166" fontId="22" fillId="0" borderId="0" xfId="0" applyNumberFormat="1" applyFont="1" applyBorder="1" applyAlignment="1" applyProtection="1">
      <alignment horizontal="right" vertical="center" wrapText="1" indent="1"/>
      <protection/>
    </xf>
    <xf numFmtId="166" fontId="22" fillId="0" borderId="0" xfId="0" applyNumberFormat="1" applyFont="1" applyBorder="1" applyAlignment="1" applyProtection="1">
      <alignment horizontal="right" vertical="center" wrapText="1" indent="1"/>
      <protection locked="0"/>
    </xf>
    <xf numFmtId="166" fontId="20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2" fillId="0" borderId="0" xfId="58" applyFont="1" applyFill="1" applyBorder="1" applyAlignment="1" applyProtection="1">
      <alignment horizontal="right" vertical="center" indent="1"/>
      <protection/>
    </xf>
    <xf numFmtId="166" fontId="16" fillId="0" borderId="48" xfId="58" applyNumberFormat="1" applyFont="1" applyFill="1" applyBorder="1" applyAlignment="1" applyProtection="1">
      <alignment horizontal="left" vertical="center"/>
      <protection/>
    </xf>
    <xf numFmtId="166" fontId="6" fillId="0" borderId="0" xfId="58" applyNumberFormat="1" applyFont="1" applyFill="1" applyBorder="1" applyAlignment="1" applyProtection="1">
      <alignment horizontal="center" vertical="center"/>
      <protection/>
    </xf>
    <xf numFmtId="166" fontId="16" fillId="0" borderId="48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6" fontId="7" fillId="0" borderId="107" xfId="0" applyNumberFormat="1" applyFont="1" applyFill="1" applyBorder="1" applyAlignment="1" applyProtection="1">
      <alignment horizontal="center" vertical="center" wrapText="1"/>
      <protection/>
    </xf>
    <xf numFmtId="166" fontId="7" fillId="0" borderId="110" xfId="0" applyNumberFormat="1" applyFont="1" applyFill="1" applyBorder="1" applyAlignment="1" applyProtection="1">
      <alignment horizontal="center" vertical="center" wrapText="1"/>
      <protection/>
    </xf>
    <xf numFmtId="166" fontId="8" fillId="0" borderId="0" xfId="0" applyNumberFormat="1" applyFont="1" applyFill="1" applyAlignment="1" applyProtection="1">
      <alignment horizontal="center" textRotation="180" wrapText="1"/>
      <protection/>
    </xf>
    <xf numFmtId="166" fontId="29" fillId="0" borderId="64" xfId="0" applyNumberFormat="1" applyFont="1" applyFill="1" applyBorder="1" applyAlignment="1" applyProtection="1">
      <alignment horizontal="center" vertical="center" wrapText="1"/>
      <protection/>
    </xf>
    <xf numFmtId="166" fontId="7" fillId="0" borderId="111" xfId="0" applyNumberFormat="1" applyFont="1" applyFill="1" applyBorder="1" applyAlignment="1" applyProtection="1">
      <alignment horizontal="center" vertical="center" wrapText="1"/>
      <protection/>
    </xf>
    <xf numFmtId="166" fontId="7" fillId="0" borderId="112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9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4" xfId="58" applyFont="1" applyFill="1" applyBorder="1" applyAlignment="1">
      <alignment horizontal="justify" vertical="center" wrapText="1"/>
      <protection/>
    </xf>
    <xf numFmtId="166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113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11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left" indent="1"/>
      <protection/>
    </xf>
    <xf numFmtId="0" fontId="7" fillId="0" borderId="54" xfId="0" applyFont="1" applyFill="1" applyBorder="1" applyAlignment="1" applyProtection="1">
      <alignment horizontal="left" indent="1"/>
      <protection/>
    </xf>
    <xf numFmtId="0" fontId="7" fillId="0" borderId="55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29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30" xfId="0" applyFont="1" applyFill="1" applyBorder="1" applyAlignment="1" applyProtection="1">
      <alignment horizontal="right" indent="1"/>
      <protection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7" fillId="0" borderId="66" xfId="0" applyFont="1" applyFill="1" applyBorder="1" applyAlignment="1" applyProtection="1">
      <alignment horizontal="left" indent="1"/>
      <protection locked="0"/>
    </xf>
    <xf numFmtId="0" fontId="17" fillId="0" borderId="115" xfId="0" applyFont="1" applyFill="1" applyBorder="1" applyAlignment="1" applyProtection="1">
      <alignment horizontal="left" indent="1"/>
      <protection locked="0"/>
    </xf>
    <xf numFmtId="0" fontId="17" fillId="0" borderId="116" xfId="0" applyFont="1" applyFill="1" applyBorder="1" applyAlignment="1" applyProtection="1">
      <alignment horizontal="left" indent="1"/>
      <protection locked="0"/>
    </xf>
    <xf numFmtId="0" fontId="17" fillId="0" borderId="51" xfId="0" applyFont="1" applyFill="1" applyBorder="1" applyAlignment="1" applyProtection="1">
      <alignment horizontal="left" indent="1"/>
      <protection locked="0"/>
    </xf>
    <xf numFmtId="0" fontId="17" fillId="0" borderId="52" xfId="0" applyFont="1" applyFill="1" applyBorder="1" applyAlignment="1" applyProtection="1">
      <alignment horizontal="left" indent="1"/>
      <protection locked="0"/>
    </xf>
    <xf numFmtId="0" fontId="17" fillId="0" borderId="117" xfId="0" applyFont="1" applyFill="1" applyBorder="1" applyAlignment="1" applyProtection="1">
      <alignment horizontal="left" indent="1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6" fontId="8" fillId="0" borderId="62" xfId="0" applyNumberFormat="1" applyFont="1" applyFill="1" applyBorder="1" applyAlignment="1" applyProtection="1">
      <alignment horizontal="center" textRotation="180" wrapText="1"/>
      <protection/>
    </xf>
    <xf numFmtId="166" fontId="6" fillId="0" borderId="0" xfId="0" applyNumberFormat="1" applyFont="1" applyFill="1" applyAlignment="1" applyProtection="1">
      <alignment horizontal="center" vertical="center" wrapText="1"/>
      <protection/>
    </xf>
    <xf numFmtId="166" fontId="7" fillId="0" borderId="53" xfId="0" applyNumberFormat="1" applyFont="1" applyFill="1" applyBorder="1" applyAlignment="1" applyProtection="1">
      <alignment horizontal="left" vertical="center" wrapText="1" indent="2"/>
      <protection/>
    </xf>
    <xf numFmtId="166" fontId="7" fillId="0" borderId="49" xfId="0" applyNumberFormat="1" applyFont="1" applyFill="1" applyBorder="1" applyAlignment="1" applyProtection="1">
      <alignment horizontal="left" vertical="center" wrapText="1" indent="2"/>
      <protection/>
    </xf>
    <xf numFmtId="166" fontId="7" fillId="0" borderId="107" xfId="0" applyNumberFormat="1" applyFont="1" applyFill="1" applyBorder="1" applyAlignment="1" applyProtection="1">
      <alignment horizontal="center" vertical="center"/>
      <protection/>
    </xf>
    <xf numFmtId="166" fontId="7" fillId="0" borderId="110" xfId="0" applyNumberFormat="1" applyFont="1" applyFill="1" applyBorder="1" applyAlignment="1" applyProtection="1">
      <alignment horizontal="center" vertical="center"/>
      <protection/>
    </xf>
    <xf numFmtId="166" fontId="7" fillId="0" borderId="66" xfId="0" applyNumberFormat="1" applyFont="1" applyFill="1" applyBorder="1" applyAlignment="1" applyProtection="1">
      <alignment horizontal="center" vertical="center"/>
      <protection/>
    </xf>
    <xf numFmtId="166" fontId="7" fillId="0" borderId="115" xfId="0" applyNumberFormat="1" applyFont="1" applyFill="1" applyBorder="1" applyAlignment="1" applyProtection="1">
      <alignment horizontal="center" vertical="center"/>
      <protection/>
    </xf>
    <xf numFmtId="166" fontId="7" fillId="0" borderId="63" xfId="0" applyNumberFormat="1" applyFont="1" applyFill="1" applyBorder="1" applyAlignment="1" applyProtection="1">
      <alignment horizontal="center" vertical="center"/>
      <protection/>
    </xf>
    <xf numFmtId="166" fontId="7" fillId="0" borderId="107" xfId="0" applyNumberFormat="1" applyFont="1" applyFill="1" applyBorder="1" applyAlignment="1" applyProtection="1">
      <alignment horizontal="center" vertical="center" wrapText="1"/>
      <protection/>
    </xf>
    <xf numFmtId="166" fontId="7" fillId="0" borderId="110" xfId="0" applyNumberFormat="1" applyFont="1" applyFill="1" applyBorder="1" applyAlignment="1" applyProtection="1">
      <alignment horizontal="center" vertical="center" wrapText="1"/>
      <protection/>
    </xf>
    <xf numFmtId="0" fontId="17" fillId="0" borderId="64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6" xfId="59" applyFont="1" applyFill="1" applyBorder="1" applyAlignment="1" applyProtection="1">
      <alignment horizontal="left" vertical="center" indent="1"/>
      <protection/>
    </xf>
    <xf numFmtId="0" fontId="16" fillId="0" borderId="54" xfId="59" applyFont="1" applyFill="1" applyBorder="1" applyAlignment="1" applyProtection="1">
      <alignment horizontal="left" vertical="center" indent="1"/>
      <protection/>
    </xf>
    <xf numFmtId="0" fontId="16" fillId="0" borderId="49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62" xfId="0" applyFont="1" applyFill="1" applyBorder="1" applyAlignment="1">
      <alignment horizontal="center" textRotation="180"/>
    </xf>
    <xf numFmtId="0" fontId="16" fillId="0" borderId="0" xfId="0" applyFont="1" applyAlignment="1" applyProtection="1">
      <alignment horizontal="right"/>
      <protection/>
    </xf>
    <xf numFmtId="0" fontId="7" fillId="0" borderId="53" xfId="0" applyFont="1" applyBorder="1" applyAlignment="1" applyProtection="1">
      <alignment horizontal="left" vertical="center" indent="2"/>
      <protection/>
    </xf>
    <xf numFmtId="0" fontId="7" fillId="0" borderId="55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A7" sqref="A7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151</v>
      </c>
    </row>
    <row r="4" spans="1:2" ht="12.75">
      <c r="A4" s="160"/>
      <c r="B4" s="160"/>
    </row>
    <row r="5" spans="1:2" s="168" customFormat="1" ht="15.75">
      <c r="A5" s="107" t="s">
        <v>621</v>
      </c>
      <c r="B5" s="167"/>
    </row>
    <row r="6" spans="1:2" ht="12.75">
      <c r="A6" s="160"/>
      <c r="B6" s="160"/>
    </row>
    <row r="7" spans="1:2" ht="12.75">
      <c r="A7" s="160" t="s">
        <v>529</v>
      </c>
      <c r="B7" s="160" t="s">
        <v>479</v>
      </c>
    </row>
    <row r="8" spans="1:2" ht="12.75">
      <c r="A8" s="160" t="s">
        <v>530</v>
      </c>
      <c r="B8" s="160" t="s">
        <v>480</v>
      </c>
    </row>
    <row r="9" spans="1:2" ht="12.75">
      <c r="A9" s="160" t="s">
        <v>531</v>
      </c>
      <c r="B9" s="160" t="s">
        <v>481</v>
      </c>
    </row>
    <row r="10" spans="1:2" ht="12.75">
      <c r="A10" s="160"/>
      <c r="B10" s="160"/>
    </row>
    <row r="11" spans="1:2" ht="12.75">
      <c r="A11" s="160"/>
      <c r="B11" s="160"/>
    </row>
    <row r="12" spans="1:2" s="168" customFormat="1" ht="15.75">
      <c r="A12" s="107" t="str">
        <f>+CONCATENATE(LEFT(A5,4),". évi előirányzat KIADÁSOK")</f>
        <v>2019. évi előirányzat KIADÁSOK</v>
      </c>
      <c r="B12" s="167"/>
    </row>
    <row r="13" spans="1:2" ht="12.75">
      <c r="A13" s="160"/>
      <c r="B13" s="160"/>
    </row>
    <row r="14" spans="1:2" ht="12.75">
      <c r="A14" s="160" t="s">
        <v>532</v>
      </c>
      <c r="B14" s="160" t="s">
        <v>482</v>
      </c>
    </row>
    <row r="15" spans="1:2" ht="12.75">
      <c r="A15" s="160" t="s">
        <v>533</v>
      </c>
      <c r="B15" s="160" t="s">
        <v>483</v>
      </c>
    </row>
    <row r="16" spans="1:2" ht="12.75">
      <c r="A16" s="160" t="s">
        <v>534</v>
      </c>
      <c r="B16" s="160" t="s">
        <v>484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">
      <selection activeCell="D11" sqref="D11"/>
    </sheetView>
  </sheetViews>
  <sheetFormatPr defaultColWidth="9.00390625" defaultRowHeight="12.75"/>
  <cols>
    <col min="1" max="1" width="60.625" style="48" customWidth="1"/>
    <col min="2" max="2" width="15.625" style="47" customWidth="1"/>
    <col min="3" max="3" width="16.375" style="47" customWidth="1"/>
    <col min="4" max="4" width="18.00390625" style="47" customWidth="1"/>
    <col min="5" max="5" width="16.625" style="47" customWidth="1"/>
    <col min="6" max="6" width="18.875" style="47" customWidth="1"/>
    <col min="7" max="8" width="12.875" style="47" customWidth="1"/>
    <col min="9" max="9" width="13.875" style="47" customWidth="1"/>
    <col min="10" max="16384" width="9.375" style="47" customWidth="1"/>
  </cols>
  <sheetData>
    <row r="1" spans="1:6" ht="24.75" customHeight="1">
      <c r="A1" s="693" t="s">
        <v>1</v>
      </c>
      <c r="B1" s="693"/>
      <c r="C1" s="693"/>
      <c r="D1" s="693"/>
      <c r="E1" s="693"/>
      <c r="F1" s="693"/>
    </row>
    <row r="2" spans="1:6" ht="23.25" customHeight="1" thickBot="1">
      <c r="A2" s="219"/>
      <c r="B2" s="62"/>
      <c r="C2" s="62"/>
      <c r="D2" s="62"/>
      <c r="E2" s="62"/>
      <c r="F2" s="57" t="s">
        <v>544</v>
      </c>
    </row>
    <row r="3" spans="1:6" s="50" customFormat="1" ht="48.75" customHeight="1" thickBot="1">
      <c r="A3" s="220" t="s">
        <v>66</v>
      </c>
      <c r="B3" s="221" t="s">
        <v>64</v>
      </c>
      <c r="C3" s="221" t="s">
        <v>65</v>
      </c>
      <c r="D3" s="221" t="str">
        <f>+'6.sz.mell.'!D3</f>
        <v>2018.12.31-ig felhasznált</v>
      </c>
      <c r="E3" s="221" t="str">
        <f>+'6.sz.mell.'!E3</f>
        <v>2019. évi előirányzat</v>
      </c>
      <c r="F3" s="58" t="str">
        <f>+CONCATENATE(LEFT(ÖSSZEFÜGGÉSEK!A5,4),". utáni szükséglet ",CHAR(10),"(F=B - D - E)")</f>
        <v>2019. utáni szükséglet 
(F=B - D - E)</v>
      </c>
    </row>
    <row r="4" spans="1:6" s="62" customFormat="1" ht="15" customHeight="1" thickBot="1">
      <c r="A4" s="59" t="s">
        <v>485</v>
      </c>
      <c r="B4" s="60" t="s">
        <v>486</v>
      </c>
      <c r="C4" s="60" t="s">
        <v>487</v>
      </c>
      <c r="D4" s="60" t="s">
        <v>489</v>
      </c>
      <c r="E4" s="60" t="s">
        <v>488</v>
      </c>
      <c r="F4" s="61" t="s">
        <v>490</v>
      </c>
    </row>
    <row r="5" spans="1:6" ht="15.75" customHeight="1">
      <c r="A5" s="69" t="s">
        <v>587</v>
      </c>
      <c r="B5" s="70">
        <v>600000</v>
      </c>
      <c r="C5" s="487" t="s">
        <v>586</v>
      </c>
      <c r="D5" s="70"/>
      <c r="E5" s="70">
        <v>600000</v>
      </c>
      <c r="F5" s="71">
        <f aca="true" t="shared" si="0" ref="F5:F23">B5-D5-E5</f>
        <v>0</v>
      </c>
    </row>
    <row r="6" spans="1:6" ht="15.75" customHeight="1">
      <c r="A6" s="69" t="s">
        <v>597</v>
      </c>
      <c r="B6" s="70">
        <v>24000000</v>
      </c>
      <c r="C6" s="487" t="s">
        <v>586</v>
      </c>
      <c r="D6" s="70"/>
      <c r="E6" s="70">
        <v>24000000</v>
      </c>
      <c r="F6" s="71">
        <f t="shared" si="0"/>
        <v>0</v>
      </c>
    </row>
    <row r="7" spans="1:6" ht="15.75" customHeight="1">
      <c r="A7" s="69" t="s">
        <v>596</v>
      </c>
      <c r="B7" s="70">
        <v>19000000</v>
      </c>
      <c r="C7" s="487" t="s">
        <v>586</v>
      </c>
      <c r="D7" s="70"/>
      <c r="E7" s="70">
        <v>19000000</v>
      </c>
      <c r="F7" s="71">
        <f t="shared" si="0"/>
        <v>0</v>
      </c>
    </row>
    <row r="8" spans="1:6" ht="15.75" customHeight="1">
      <c r="A8" s="69"/>
      <c r="B8" s="70"/>
      <c r="C8" s="487"/>
      <c r="D8" s="70"/>
      <c r="E8" s="70"/>
      <c r="F8" s="71">
        <f t="shared" si="0"/>
        <v>0</v>
      </c>
    </row>
    <row r="9" spans="1:6" ht="15.75" customHeight="1">
      <c r="A9" s="69"/>
      <c r="B9" s="70"/>
      <c r="C9" s="487"/>
      <c r="D9" s="70"/>
      <c r="E9" s="70"/>
      <c r="F9" s="71">
        <f t="shared" si="0"/>
        <v>0</v>
      </c>
    </row>
    <row r="10" spans="1:6" ht="15.75" customHeight="1">
      <c r="A10" s="69"/>
      <c r="B10" s="70"/>
      <c r="C10" s="487"/>
      <c r="D10" s="70"/>
      <c r="E10" s="70"/>
      <c r="F10" s="71">
        <f t="shared" si="0"/>
        <v>0</v>
      </c>
    </row>
    <row r="11" spans="1:6" ht="15.75" customHeight="1">
      <c r="A11" s="69"/>
      <c r="B11" s="70"/>
      <c r="C11" s="487"/>
      <c r="D11" s="70"/>
      <c r="E11" s="70"/>
      <c r="F11" s="71">
        <f t="shared" si="0"/>
        <v>0</v>
      </c>
    </row>
    <row r="12" spans="1:6" ht="15.75" customHeight="1">
      <c r="A12" s="69"/>
      <c r="B12" s="70"/>
      <c r="C12" s="487"/>
      <c r="D12" s="70"/>
      <c r="E12" s="70"/>
      <c r="F12" s="71">
        <f t="shared" si="0"/>
        <v>0</v>
      </c>
    </row>
    <row r="13" spans="1:6" ht="15.75" customHeight="1">
      <c r="A13" s="69"/>
      <c r="B13" s="70"/>
      <c r="C13" s="487"/>
      <c r="D13" s="70"/>
      <c r="E13" s="70"/>
      <c r="F13" s="71">
        <f t="shared" si="0"/>
        <v>0</v>
      </c>
    </row>
    <row r="14" spans="1:6" ht="15.75" customHeight="1">
      <c r="A14" s="69"/>
      <c r="B14" s="70"/>
      <c r="C14" s="487"/>
      <c r="D14" s="70"/>
      <c r="E14" s="70"/>
      <c r="F14" s="71">
        <f t="shared" si="0"/>
        <v>0</v>
      </c>
    </row>
    <row r="15" spans="1:6" ht="15.75" customHeight="1">
      <c r="A15" s="69"/>
      <c r="B15" s="70"/>
      <c r="C15" s="487"/>
      <c r="D15" s="70"/>
      <c r="E15" s="70"/>
      <c r="F15" s="71">
        <f t="shared" si="0"/>
        <v>0</v>
      </c>
    </row>
    <row r="16" spans="1:6" ht="15.75" customHeight="1">
      <c r="A16" s="69"/>
      <c r="B16" s="70"/>
      <c r="C16" s="487"/>
      <c r="D16" s="70"/>
      <c r="E16" s="70"/>
      <c r="F16" s="71">
        <f t="shared" si="0"/>
        <v>0</v>
      </c>
    </row>
    <row r="17" spans="1:6" ht="15.75" customHeight="1">
      <c r="A17" s="69"/>
      <c r="B17" s="70"/>
      <c r="C17" s="487"/>
      <c r="D17" s="70"/>
      <c r="E17" s="70"/>
      <c r="F17" s="71">
        <f t="shared" si="0"/>
        <v>0</v>
      </c>
    </row>
    <row r="18" spans="1:6" ht="15.75" customHeight="1">
      <c r="A18" s="69"/>
      <c r="B18" s="70"/>
      <c r="C18" s="487"/>
      <c r="D18" s="70"/>
      <c r="E18" s="70"/>
      <c r="F18" s="71">
        <f t="shared" si="0"/>
        <v>0</v>
      </c>
    </row>
    <row r="19" spans="1:6" ht="15.75" customHeight="1">
      <c r="A19" s="69"/>
      <c r="B19" s="70"/>
      <c r="C19" s="487"/>
      <c r="D19" s="70"/>
      <c r="E19" s="70"/>
      <c r="F19" s="71">
        <f t="shared" si="0"/>
        <v>0</v>
      </c>
    </row>
    <row r="20" spans="1:6" ht="15.75" customHeight="1">
      <c r="A20" s="69"/>
      <c r="B20" s="70"/>
      <c r="C20" s="487"/>
      <c r="D20" s="70"/>
      <c r="E20" s="70"/>
      <c r="F20" s="71">
        <f t="shared" si="0"/>
        <v>0</v>
      </c>
    </row>
    <row r="21" spans="1:6" ht="15.75" customHeight="1">
      <c r="A21" s="69"/>
      <c r="B21" s="70"/>
      <c r="C21" s="487"/>
      <c r="D21" s="70"/>
      <c r="E21" s="70"/>
      <c r="F21" s="71">
        <f t="shared" si="0"/>
        <v>0</v>
      </c>
    </row>
    <row r="22" spans="1:6" ht="15.75" customHeight="1">
      <c r="A22" s="69"/>
      <c r="B22" s="70"/>
      <c r="C22" s="487"/>
      <c r="D22" s="70"/>
      <c r="E22" s="70"/>
      <c r="F22" s="71">
        <f t="shared" si="0"/>
        <v>0</v>
      </c>
    </row>
    <row r="23" spans="1:6" ht="15.75" customHeight="1" thickBot="1">
      <c r="A23" s="72"/>
      <c r="B23" s="73"/>
      <c r="C23" s="488"/>
      <c r="D23" s="73"/>
      <c r="E23" s="73"/>
      <c r="F23" s="74">
        <f t="shared" si="0"/>
        <v>0</v>
      </c>
    </row>
    <row r="24" spans="1:6" s="68" customFormat="1" ht="18" customHeight="1" thickBot="1">
      <c r="A24" s="222" t="s">
        <v>62</v>
      </c>
      <c r="B24" s="223">
        <f>SUM(B5:B23)</f>
        <v>43600000</v>
      </c>
      <c r="C24" s="148"/>
      <c r="D24" s="223">
        <f>SUM(D5:D23)</f>
        <v>0</v>
      </c>
      <c r="E24" s="223">
        <f>SUM(E5:E23)</f>
        <v>43600000</v>
      </c>
      <c r="F24" s="75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...../2019. (........) önkormányzati rendelethez&amp;"Times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H146"/>
  <sheetViews>
    <sheetView view="pageLayout" zoomScale="112" zoomScalePageLayoutView="112" workbookViewId="0" topLeftCell="A1">
      <selection activeCell="D9" sqref="D9"/>
    </sheetView>
  </sheetViews>
  <sheetFormatPr defaultColWidth="9.00390625" defaultRowHeight="12.75"/>
  <cols>
    <col min="1" max="1" width="38.625" style="52" customWidth="1"/>
    <col min="2" max="5" width="13.875" style="52" customWidth="1"/>
    <col min="6" max="16384" width="9.375" style="52" customWidth="1"/>
  </cols>
  <sheetData>
    <row r="1" spans="1:5" ht="12.75">
      <c r="A1" s="244"/>
      <c r="B1" s="244"/>
      <c r="C1" s="244"/>
      <c r="D1" s="244"/>
      <c r="E1" s="244"/>
    </row>
    <row r="2" spans="1:5" ht="15.75">
      <c r="A2" s="245" t="s">
        <v>137</v>
      </c>
      <c r="B2" s="694" t="s">
        <v>590</v>
      </c>
      <c r="C2" s="694"/>
      <c r="D2" s="694"/>
      <c r="E2" s="694"/>
    </row>
    <row r="3" spans="1:5" ht="14.25" thickBot="1">
      <c r="A3" s="244"/>
      <c r="B3" s="244"/>
      <c r="C3" s="244"/>
      <c r="D3" s="695" t="s">
        <v>544</v>
      </c>
      <c r="E3" s="695"/>
    </row>
    <row r="4" spans="1:5" ht="15" customHeight="1" thickBot="1">
      <c r="A4" s="246" t="s">
        <v>130</v>
      </c>
      <c r="B4" s="247" t="s">
        <v>586</v>
      </c>
      <c r="C4" s="247" t="s">
        <v>604</v>
      </c>
      <c r="D4" s="247" t="s">
        <v>605</v>
      </c>
      <c r="E4" s="248" t="s">
        <v>51</v>
      </c>
    </row>
    <row r="5" spans="1:5" ht="12.75">
      <c r="A5" s="249" t="s">
        <v>131</v>
      </c>
      <c r="B5" s="108"/>
      <c r="C5" s="108"/>
      <c r="D5" s="108"/>
      <c r="E5" s="250">
        <f aca="true" t="shared" si="0" ref="E5:E11">SUM(B5:D5)</f>
        <v>0</v>
      </c>
    </row>
    <row r="6" spans="1:5" ht="12.75">
      <c r="A6" s="251" t="s">
        <v>144</v>
      </c>
      <c r="B6" s="109"/>
      <c r="C6" s="109"/>
      <c r="D6" s="109"/>
      <c r="E6" s="252">
        <f t="shared" si="0"/>
        <v>0</v>
      </c>
    </row>
    <row r="7" spans="1:5" ht="12.75">
      <c r="A7" s="253" t="s">
        <v>132</v>
      </c>
      <c r="B7" s="110">
        <v>330672</v>
      </c>
      <c r="C7" s="110"/>
      <c r="D7" s="110"/>
      <c r="E7" s="254">
        <f t="shared" si="0"/>
        <v>330672</v>
      </c>
    </row>
    <row r="8" spans="1:5" ht="12.75">
      <c r="A8" s="253" t="s">
        <v>146</v>
      </c>
      <c r="B8" s="110"/>
      <c r="C8" s="110"/>
      <c r="D8" s="110"/>
      <c r="E8" s="254">
        <f t="shared" si="0"/>
        <v>0</v>
      </c>
    </row>
    <row r="9" spans="1:5" ht="12.75">
      <c r="A9" s="253" t="s">
        <v>133</v>
      </c>
      <c r="B9" s="110"/>
      <c r="C9" s="110"/>
      <c r="D9" s="110"/>
      <c r="E9" s="254">
        <f t="shared" si="0"/>
        <v>0</v>
      </c>
    </row>
    <row r="10" spans="1:5" ht="12.75">
      <c r="A10" s="253" t="s">
        <v>134</v>
      </c>
      <c r="B10" s="110"/>
      <c r="C10" s="110"/>
      <c r="D10" s="110"/>
      <c r="E10" s="254">
        <f t="shared" si="0"/>
        <v>0</v>
      </c>
    </row>
    <row r="11" spans="1:5" ht="13.5" thickBot="1">
      <c r="A11" s="111"/>
      <c r="B11" s="112"/>
      <c r="C11" s="112"/>
      <c r="D11" s="112"/>
      <c r="E11" s="254">
        <f t="shared" si="0"/>
        <v>0</v>
      </c>
    </row>
    <row r="12" spans="1:5" ht="13.5" thickBot="1">
      <c r="A12" s="255" t="s">
        <v>136</v>
      </c>
      <c r="B12" s="256">
        <f>B5+SUM(B7:B11)</f>
        <v>330672</v>
      </c>
      <c r="C12" s="256">
        <f>C5+SUM(C7:C11)</f>
        <v>0</v>
      </c>
      <c r="D12" s="256">
        <f>D5+SUM(D7:D11)</f>
        <v>0</v>
      </c>
      <c r="E12" s="257">
        <f>E5+SUM(E7:E11)</f>
        <v>330672</v>
      </c>
    </row>
    <row r="13" spans="1:5" ht="13.5" thickBot="1">
      <c r="A13" s="56"/>
      <c r="B13" s="56"/>
      <c r="C13" s="56"/>
      <c r="D13" s="56"/>
      <c r="E13" s="56"/>
    </row>
    <row r="14" spans="1:5" ht="15" customHeight="1" thickBot="1">
      <c r="A14" s="246" t="s">
        <v>135</v>
      </c>
      <c r="B14" s="247" t="str">
        <f>+B4</f>
        <v>2019.</v>
      </c>
      <c r="C14" s="247" t="str">
        <f>+C4</f>
        <v>2020.</v>
      </c>
      <c r="D14" s="247" t="str">
        <f>+D4</f>
        <v>2020. után</v>
      </c>
      <c r="E14" s="248" t="s">
        <v>51</v>
      </c>
    </row>
    <row r="15" spans="1:5" ht="12.75">
      <c r="A15" s="249" t="s">
        <v>140</v>
      </c>
      <c r="B15" s="108"/>
      <c r="C15" s="108"/>
      <c r="D15" s="108"/>
      <c r="E15" s="250">
        <f aca="true" t="shared" si="1" ref="E15:E21">SUM(B15:D15)</f>
        <v>0</v>
      </c>
    </row>
    <row r="16" spans="1:5" ht="12.75">
      <c r="A16" s="258" t="s">
        <v>141</v>
      </c>
      <c r="B16" s="110">
        <v>3000000</v>
      </c>
      <c r="C16" s="110"/>
      <c r="D16" s="110"/>
      <c r="E16" s="254">
        <f t="shared" si="1"/>
        <v>3000000</v>
      </c>
    </row>
    <row r="17" spans="1:5" ht="12.75">
      <c r="A17" s="253" t="s">
        <v>142</v>
      </c>
      <c r="B17" s="110"/>
      <c r="C17" s="110"/>
      <c r="D17" s="110"/>
      <c r="E17" s="254">
        <f t="shared" si="1"/>
        <v>0</v>
      </c>
    </row>
    <row r="18" spans="1:5" ht="12.75">
      <c r="A18" s="253" t="s">
        <v>143</v>
      </c>
      <c r="B18" s="110"/>
      <c r="C18" s="110"/>
      <c r="D18" s="110"/>
      <c r="E18" s="254">
        <f t="shared" si="1"/>
        <v>0</v>
      </c>
    </row>
    <row r="19" spans="1:5" ht="12.75">
      <c r="A19" s="113"/>
      <c r="B19" s="110"/>
      <c r="C19" s="110"/>
      <c r="D19" s="110"/>
      <c r="E19" s="254">
        <f t="shared" si="1"/>
        <v>0</v>
      </c>
    </row>
    <row r="20" spans="1:5" ht="12.75">
      <c r="A20" s="113"/>
      <c r="B20" s="110"/>
      <c r="C20" s="110"/>
      <c r="D20" s="110"/>
      <c r="E20" s="254">
        <f t="shared" si="1"/>
        <v>0</v>
      </c>
    </row>
    <row r="21" spans="1:5" ht="13.5" thickBot="1">
      <c r="A21" s="111"/>
      <c r="B21" s="112"/>
      <c r="C21" s="112"/>
      <c r="D21" s="112"/>
      <c r="E21" s="254">
        <f t="shared" si="1"/>
        <v>0</v>
      </c>
    </row>
    <row r="22" spans="1:5" ht="13.5" thickBot="1">
      <c r="A22" s="255" t="s">
        <v>53</v>
      </c>
      <c r="B22" s="256">
        <f>SUM(B15:B21)</f>
        <v>3000000</v>
      </c>
      <c r="C22" s="256">
        <f>SUM(C15:C21)</f>
        <v>0</v>
      </c>
      <c r="D22" s="256">
        <f>SUM(D15:D21)</f>
        <v>0</v>
      </c>
      <c r="E22" s="257">
        <f>SUM(E15:E21)</f>
        <v>3000000</v>
      </c>
    </row>
    <row r="23" spans="1:5" ht="12.75">
      <c r="A23" s="244"/>
      <c r="B23" s="244"/>
      <c r="C23" s="244"/>
      <c r="D23" s="244"/>
      <c r="E23" s="244"/>
    </row>
    <row r="24" spans="1:5" ht="15.75">
      <c r="A24" s="245" t="s">
        <v>137</v>
      </c>
      <c r="B24" s="244" t="s">
        <v>591</v>
      </c>
      <c r="C24" s="244"/>
      <c r="D24" s="244"/>
      <c r="E24" s="244"/>
    </row>
    <row r="25" spans="2:5" ht="12.75">
      <c r="B25" s="694"/>
      <c r="C25" s="694"/>
      <c r="D25" s="694"/>
      <c r="E25" s="694"/>
    </row>
    <row r="26" spans="1:5" ht="14.25" thickBot="1">
      <c r="A26" s="244"/>
      <c r="B26" s="244"/>
      <c r="C26" s="244"/>
      <c r="D26" s="695" t="s">
        <v>542</v>
      </c>
      <c r="E26" s="695"/>
    </row>
    <row r="27" spans="1:5" ht="13.5" thickBot="1">
      <c r="A27" s="246" t="s">
        <v>130</v>
      </c>
      <c r="B27" s="247" t="str">
        <f>+B14</f>
        <v>2019.</v>
      </c>
      <c r="C27" s="247" t="str">
        <f>+C14</f>
        <v>2020.</v>
      </c>
      <c r="D27" s="247" t="str">
        <f>+D14</f>
        <v>2020. után</v>
      </c>
      <c r="E27" s="248" t="s">
        <v>51</v>
      </c>
    </row>
    <row r="28" spans="1:5" ht="12.75">
      <c r="A28" s="249" t="s">
        <v>131</v>
      </c>
      <c r="B28" s="108"/>
      <c r="C28" s="108"/>
      <c r="D28" s="108"/>
      <c r="E28" s="250">
        <f aca="true" t="shared" si="2" ref="E28:E34">SUM(B28:D28)</f>
        <v>0</v>
      </c>
    </row>
    <row r="29" spans="1:5" ht="12.75">
      <c r="A29" s="251" t="s">
        <v>144</v>
      </c>
      <c r="B29" s="109"/>
      <c r="C29" s="109"/>
      <c r="D29" s="109"/>
      <c r="E29" s="252">
        <f t="shared" si="2"/>
        <v>0</v>
      </c>
    </row>
    <row r="30" spans="1:5" ht="12.75">
      <c r="A30" s="253" t="s">
        <v>132</v>
      </c>
      <c r="B30" s="110">
        <v>372666</v>
      </c>
      <c r="C30" s="110"/>
      <c r="D30" s="110"/>
      <c r="E30" s="254">
        <f t="shared" si="2"/>
        <v>372666</v>
      </c>
    </row>
    <row r="31" spans="1:5" ht="12.75">
      <c r="A31" s="253" t="s">
        <v>146</v>
      </c>
      <c r="B31" s="110"/>
      <c r="C31" s="110"/>
      <c r="D31" s="110"/>
      <c r="E31" s="254">
        <f t="shared" si="2"/>
        <v>0</v>
      </c>
    </row>
    <row r="32" spans="1:5" ht="12.75">
      <c r="A32" s="253" t="s">
        <v>133</v>
      </c>
      <c r="B32" s="110"/>
      <c r="C32" s="110"/>
      <c r="D32" s="110"/>
      <c r="E32" s="254">
        <f t="shared" si="2"/>
        <v>0</v>
      </c>
    </row>
    <row r="33" spans="1:5" ht="12.75">
      <c r="A33" s="253" t="s">
        <v>134</v>
      </c>
      <c r="B33" s="110"/>
      <c r="C33" s="110"/>
      <c r="D33" s="110"/>
      <c r="E33" s="254">
        <f t="shared" si="2"/>
        <v>0</v>
      </c>
    </row>
    <row r="34" spans="1:5" ht="13.5" thickBot="1">
      <c r="A34" s="111"/>
      <c r="B34" s="112"/>
      <c r="C34" s="112"/>
      <c r="D34" s="112"/>
      <c r="E34" s="254">
        <f t="shared" si="2"/>
        <v>0</v>
      </c>
    </row>
    <row r="35" spans="1:5" ht="13.5" thickBot="1">
      <c r="A35" s="255" t="s">
        <v>136</v>
      </c>
      <c r="B35" s="256">
        <f>B28+SUM(B30:B34)</f>
        <v>372666</v>
      </c>
      <c r="C35" s="256">
        <f>C28+SUM(C30:C34)</f>
        <v>0</v>
      </c>
      <c r="D35" s="256">
        <f>D28+SUM(D30:D34)</f>
        <v>0</v>
      </c>
      <c r="E35" s="257">
        <f>E28+SUM(E30:E34)</f>
        <v>372666</v>
      </c>
    </row>
    <row r="36" spans="1:5" ht="13.5" thickBot="1">
      <c r="A36" s="56"/>
      <c r="B36" s="56"/>
      <c r="C36" s="56"/>
      <c r="D36" s="56"/>
      <c r="E36" s="56"/>
    </row>
    <row r="37" spans="1:5" ht="13.5" thickBot="1">
      <c r="A37" s="246" t="s">
        <v>135</v>
      </c>
      <c r="B37" s="247" t="str">
        <f>+B27</f>
        <v>2019.</v>
      </c>
      <c r="C37" s="247" t="str">
        <f>+C27</f>
        <v>2020.</v>
      </c>
      <c r="D37" s="247" t="str">
        <f>+D27</f>
        <v>2020. után</v>
      </c>
      <c r="E37" s="248" t="s">
        <v>51</v>
      </c>
    </row>
    <row r="38" spans="1:5" ht="12.75">
      <c r="A38" s="249" t="s">
        <v>140</v>
      </c>
      <c r="B38" s="108">
        <v>1614884</v>
      </c>
      <c r="C38" s="108"/>
      <c r="D38" s="108"/>
      <c r="E38" s="250">
        <f aca="true" t="shared" si="3" ref="E38:E44">SUM(B38:D38)</f>
        <v>1614884</v>
      </c>
    </row>
    <row r="39" spans="1:5" ht="12.75">
      <c r="A39" s="258" t="s">
        <v>141</v>
      </c>
      <c r="B39" s="110">
        <v>108967826</v>
      </c>
      <c r="C39" s="110"/>
      <c r="D39" s="110"/>
      <c r="E39" s="254">
        <f t="shared" si="3"/>
        <v>108967826</v>
      </c>
    </row>
    <row r="40" spans="1:5" ht="12.75">
      <c r="A40" s="253" t="s">
        <v>142</v>
      </c>
      <c r="B40" s="110"/>
      <c r="C40" s="110"/>
      <c r="D40" s="110"/>
      <c r="E40" s="254">
        <f t="shared" si="3"/>
        <v>0</v>
      </c>
    </row>
    <row r="41" spans="1:5" ht="12.75">
      <c r="A41" s="253" t="s">
        <v>143</v>
      </c>
      <c r="B41" s="110"/>
      <c r="C41" s="110"/>
      <c r="D41" s="110"/>
      <c r="E41" s="254">
        <f t="shared" si="3"/>
        <v>0</v>
      </c>
    </row>
    <row r="42" spans="1:5" ht="12.75">
      <c r="A42" s="113"/>
      <c r="B42" s="110"/>
      <c r="C42" s="110"/>
      <c r="D42" s="110"/>
      <c r="E42" s="254">
        <f t="shared" si="3"/>
        <v>0</v>
      </c>
    </row>
    <row r="43" spans="1:5" ht="12.75">
      <c r="A43" s="113"/>
      <c r="B43" s="110"/>
      <c r="C43" s="110"/>
      <c r="D43" s="110"/>
      <c r="E43" s="254">
        <f t="shared" si="3"/>
        <v>0</v>
      </c>
    </row>
    <row r="44" spans="1:5" ht="13.5" thickBot="1">
      <c r="A44" s="111"/>
      <c r="B44" s="112"/>
      <c r="C44" s="112"/>
      <c r="D44" s="112"/>
      <c r="E44" s="254">
        <f t="shared" si="3"/>
        <v>0</v>
      </c>
    </row>
    <row r="45" spans="1:5" ht="13.5" thickBot="1">
      <c r="A45" s="255" t="s">
        <v>53</v>
      </c>
      <c r="B45" s="256">
        <f>SUM(B38:B44)</f>
        <v>110582710</v>
      </c>
      <c r="C45" s="256">
        <f>SUM(C38:C44)</f>
        <v>0</v>
      </c>
      <c r="D45" s="256">
        <f>SUM(D38:D44)</f>
        <v>0</v>
      </c>
      <c r="E45" s="257">
        <f>SUM(E38:E44)</f>
        <v>110582710</v>
      </c>
    </row>
    <row r="46" spans="1:5" ht="12.75">
      <c r="A46" s="600"/>
      <c r="B46" s="601"/>
      <c r="C46" s="601"/>
      <c r="D46" s="601"/>
      <c r="E46" s="601"/>
    </row>
    <row r="47" spans="1:5" ht="12.75">
      <c r="A47" s="600"/>
      <c r="B47" s="601"/>
      <c r="C47" s="601"/>
      <c r="D47" s="601"/>
      <c r="E47" s="601"/>
    </row>
    <row r="48" spans="1:5" ht="12.75">
      <c r="A48" s="600"/>
      <c r="B48" s="601"/>
      <c r="C48" s="601"/>
      <c r="D48" s="601"/>
      <c r="E48" s="601"/>
    </row>
    <row r="49" spans="1:5" ht="12.75">
      <c r="A49" s="600"/>
      <c r="B49" s="601"/>
      <c r="C49" s="601"/>
      <c r="D49" s="601"/>
      <c r="E49" s="601"/>
    </row>
    <row r="50" spans="1:5" ht="12.75">
      <c r="A50" s="600"/>
      <c r="B50" s="601"/>
      <c r="C50" s="601"/>
      <c r="D50" s="601"/>
      <c r="E50" s="601"/>
    </row>
    <row r="51" spans="1:5" ht="12.75">
      <c r="A51" s="600"/>
      <c r="B51" s="601"/>
      <c r="C51" s="601"/>
      <c r="D51" s="601"/>
      <c r="E51" s="601"/>
    </row>
    <row r="52" spans="1:5" ht="12.75">
      <c r="A52" s="600"/>
      <c r="B52" s="601"/>
      <c r="C52" s="601"/>
      <c r="D52" s="601"/>
      <c r="E52" s="601"/>
    </row>
    <row r="53" spans="1:5" ht="12.75">
      <c r="A53" s="600"/>
      <c r="B53" s="601"/>
      <c r="C53" s="601"/>
      <c r="D53" s="601"/>
      <c r="E53" s="601"/>
    </row>
    <row r="54" spans="1:5" ht="12.75">
      <c r="A54" s="600"/>
      <c r="B54" s="601"/>
      <c r="C54" s="601"/>
      <c r="D54" s="601"/>
      <c r="E54" s="601"/>
    </row>
    <row r="55" spans="1:5" ht="12.75">
      <c r="A55" s="600" t="s">
        <v>137</v>
      </c>
      <c r="B55" s="601" t="s">
        <v>592</v>
      </c>
      <c r="C55" s="601"/>
      <c r="D55" s="601" t="s">
        <v>593</v>
      </c>
      <c r="E55" s="601"/>
    </row>
    <row r="56" spans="1:5" ht="13.5" thickBot="1">
      <c r="A56" s="600"/>
      <c r="B56" s="601"/>
      <c r="C56" s="601"/>
      <c r="D56" s="601"/>
      <c r="E56" s="601"/>
    </row>
    <row r="57" spans="1:5" ht="13.5" thickBot="1">
      <c r="A57" s="246" t="s">
        <v>130</v>
      </c>
      <c r="B57" s="247" t="s">
        <v>586</v>
      </c>
      <c r="C57" s="247" t="s">
        <v>604</v>
      </c>
      <c r="D57" s="247" t="s">
        <v>605</v>
      </c>
      <c r="E57" s="248" t="s">
        <v>51</v>
      </c>
    </row>
    <row r="58" spans="1:5" ht="12.75">
      <c r="A58" s="249" t="s">
        <v>131</v>
      </c>
      <c r="B58" s="108"/>
      <c r="C58" s="108"/>
      <c r="D58" s="108"/>
      <c r="E58" s="250">
        <f aca="true" t="shared" si="4" ref="E58:E64">SUM(B58:D58)</f>
        <v>0</v>
      </c>
    </row>
    <row r="59" spans="1:5" ht="12.75">
      <c r="A59" s="251" t="s">
        <v>144</v>
      </c>
      <c r="B59" s="109"/>
      <c r="C59" s="109"/>
      <c r="D59" s="109"/>
      <c r="E59" s="252">
        <f t="shared" si="4"/>
        <v>0</v>
      </c>
    </row>
    <row r="60" spans="1:5" ht="12.75">
      <c r="A60" s="253" t="s">
        <v>132</v>
      </c>
      <c r="B60" s="110">
        <v>29536332</v>
      </c>
      <c r="C60" s="110"/>
      <c r="D60" s="110"/>
      <c r="E60" s="254">
        <f t="shared" si="4"/>
        <v>29536332</v>
      </c>
    </row>
    <row r="61" spans="1:5" ht="12.75">
      <c r="A61" s="253" t="s">
        <v>146</v>
      </c>
      <c r="B61" s="110"/>
      <c r="C61" s="110"/>
      <c r="D61" s="110"/>
      <c r="E61" s="254">
        <f t="shared" si="4"/>
        <v>0</v>
      </c>
    </row>
    <row r="62" spans="1:5" ht="12.75">
      <c r="A62" s="253" t="s">
        <v>133</v>
      </c>
      <c r="B62" s="110"/>
      <c r="C62" s="110"/>
      <c r="D62" s="110"/>
      <c r="E62" s="254">
        <f t="shared" si="4"/>
        <v>0</v>
      </c>
    </row>
    <row r="63" spans="1:5" ht="12.75">
      <c r="A63" s="253" t="s">
        <v>134</v>
      </c>
      <c r="B63" s="110"/>
      <c r="C63" s="110"/>
      <c r="D63" s="110"/>
      <c r="E63" s="254">
        <f t="shared" si="4"/>
        <v>0</v>
      </c>
    </row>
    <row r="64" spans="1:5" ht="13.5" thickBot="1">
      <c r="A64" s="111"/>
      <c r="B64" s="112"/>
      <c r="C64" s="112"/>
      <c r="D64" s="112"/>
      <c r="E64" s="254">
        <f t="shared" si="4"/>
        <v>0</v>
      </c>
    </row>
    <row r="65" spans="1:5" ht="13.5" thickBot="1">
      <c r="A65" s="255" t="s">
        <v>136</v>
      </c>
      <c r="B65" s="256">
        <f>B58+SUM(B60:B64)</f>
        <v>29536332</v>
      </c>
      <c r="C65" s="256">
        <f>C58+SUM(C60:C64)</f>
        <v>0</v>
      </c>
      <c r="D65" s="256">
        <f>D58+SUM(D60:D64)</f>
        <v>0</v>
      </c>
      <c r="E65" s="257">
        <f>E58+SUM(E60:E64)</f>
        <v>29536332</v>
      </c>
    </row>
    <row r="66" spans="1:5" ht="13.5" thickBot="1">
      <c r="A66" s="56"/>
      <c r="B66" s="56"/>
      <c r="C66" s="56"/>
      <c r="D66" s="56"/>
      <c r="E66" s="56"/>
    </row>
    <row r="67" spans="1:5" ht="13.5" thickBot="1">
      <c r="A67" s="246" t="s">
        <v>135</v>
      </c>
      <c r="B67" s="247" t="str">
        <f>+B57</f>
        <v>2019.</v>
      </c>
      <c r="C67" s="247" t="str">
        <f>+C57</f>
        <v>2020.</v>
      </c>
      <c r="D67" s="247" t="str">
        <f>+D57</f>
        <v>2020. után</v>
      </c>
      <c r="E67" s="248" t="s">
        <v>51</v>
      </c>
    </row>
    <row r="68" spans="1:5" ht="12.75">
      <c r="A68" s="249" t="s">
        <v>140</v>
      </c>
      <c r="B68" s="108"/>
      <c r="C68" s="108"/>
      <c r="D68" s="108"/>
      <c r="E68" s="250">
        <f aca="true" t="shared" si="5" ref="E68:E74">SUM(B68:D68)</f>
        <v>0</v>
      </c>
    </row>
    <row r="69" spans="1:5" ht="12.75">
      <c r="A69" s="258" t="s">
        <v>141</v>
      </c>
      <c r="B69" s="110">
        <v>29536332</v>
      </c>
      <c r="C69" s="110"/>
      <c r="D69" s="110"/>
      <c r="E69" s="254">
        <f t="shared" si="5"/>
        <v>29536332</v>
      </c>
    </row>
    <row r="70" spans="1:5" ht="12.75">
      <c r="A70" s="253" t="s">
        <v>142</v>
      </c>
      <c r="B70" s="110"/>
      <c r="C70" s="110"/>
      <c r="D70" s="110"/>
      <c r="E70" s="254">
        <f t="shared" si="5"/>
        <v>0</v>
      </c>
    </row>
    <row r="71" spans="1:5" ht="12.75">
      <c r="A71" s="253" t="s">
        <v>143</v>
      </c>
      <c r="B71" s="110"/>
      <c r="C71" s="110"/>
      <c r="D71" s="110"/>
      <c r="E71" s="254">
        <f t="shared" si="5"/>
        <v>0</v>
      </c>
    </row>
    <row r="72" spans="1:5" ht="12.75">
      <c r="A72" s="113"/>
      <c r="B72" s="110"/>
      <c r="C72" s="110"/>
      <c r="D72" s="110"/>
      <c r="E72" s="254">
        <f t="shared" si="5"/>
        <v>0</v>
      </c>
    </row>
    <row r="73" spans="1:5" ht="12.75">
      <c r="A73" s="113"/>
      <c r="B73" s="110"/>
      <c r="C73" s="110"/>
      <c r="D73" s="110"/>
      <c r="E73" s="254">
        <f t="shared" si="5"/>
        <v>0</v>
      </c>
    </row>
    <row r="74" spans="1:5" ht="13.5" thickBot="1">
      <c r="A74" s="111"/>
      <c r="B74" s="112"/>
      <c r="C74" s="112"/>
      <c r="D74" s="112"/>
      <c r="E74" s="254">
        <f t="shared" si="5"/>
        <v>0</v>
      </c>
    </row>
    <row r="75" spans="1:5" ht="13.5" thickBot="1">
      <c r="A75" s="255" t="s">
        <v>53</v>
      </c>
      <c r="B75" s="256">
        <f>SUM(B68:B74)</f>
        <v>29536332</v>
      </c>
      <c r="C75" s="256">
        <f>SUM(C68:C74)</f>
        <v>0</v>
      </c>
      <c r="D75" s="256">
        <f>SUM(D68:D74)</f>
        <v>0</v>
      </c>
      <c r="E75" s="257">
        <f>SUM(E68:E74)</f>
        <v>29536332</v>
      </c>
    </row>
    <row r="76" spans="1:5" ht="12.75">
      <c r="A76" s="600"/>
      <c r="B76" s="601"/>
      <c r="C76" s="601"/>
      <c r="D76" s="601"/>
      <c r="E76" s="601"/>
    </row>
    <row r="77" spans="1:5" ht="12.75">
      <c r="A77" s="600" t="s">
        <v>137</v>
      </c>
      <c r="B77" s="601" t="s">
        <v>594</v>
      </c>
      <c r="C77" s="601"/>
      <c r="D77" s="601"/>
      <c r="E77" s="601"/>
    </row>
    <row r="78" spans="1:5" ht="13.5" thickBot="1">
      <c r="A78" s="600"/>
      <c r="B78" s="601"/>
      <c r="C78" s="601"/>
      <c r="D78" s="601"/>
      <c r="E78" s="601"/>
    </row>
    <row r="79" spans="1:5" ht="13.5" thickBot="1">
      <c r="A79" s="246" t="s">
        <v>130</v>
      </c>
      <c r="B79" s="247" t="s">
        <v>586</v>
      </c>
      <c r="C79" s="247" t="s">
        <v>604</v>
      </c>
      <c r="D79" s="247" t="s">
        <v>605</v>
      </c>
      <c r="E79" s="248" t="s">
        <v>51</v>
      </c>
    </row>
    <row r="80" spans="1:5" ht="12.75">
      <c r="A80" s="249" t="s">
        <v>131</v>
      </c>
      <c r="B80" s="108"/>
      <c r="C80" s="108"/>
      <c r="D80" s="108"/>
      <c r="E80" s="250">
        <f aca="true" t="shared" si="6" ref="E80:E86">SUM(B80:D80)</f>
        <v>0</v>
      </c>
    </row>
    <row r="81" spans="1:5" ht="12.75">
      <c r="A81" s="251" t="s">
        <v>144</v>
      </c>
      <c r="B81" s="109"/>
      <c r="C81" s="109"/>
      <c r="D81" s="109"/>
      <c r="E81" s="252">
        <f t="shared" si="6"/>
        <v>0</v>
      </c>
    </row>
    <row r="82" spans="1:5" ht="12.75">
      <c r="A82" s="253" t="s">
        <v>132</v>
      </c>
      <c r="B82" s="110">
        <v>3556000</v>
      </c>
      <c r="C82" s="110"/>
      <c r="D82" s="110"/>
      <c r="E82" s="254">
        <f t="shared" si="6"/>
        <v>3556000</v>
      </c>
    </row>
    <row r="83" spans="1:5" ht="12.75">
      <c r="A83" s="253" t="s">
        <v>146</v>
      </c>
      <c r="B83" s="110"/>
      <c r="C83" s="110"/>
      <c r="D83" s="110"/>
      <c r="E83" s="254">
        <f t="shared" si="6"/>
        <v>0</v>
      </c>
    </row>
    <row r="84" spans="1:5" ht="12.75">
      <c r="A84" s="253" t="s">
        <v>133</v>
      </c>
      <c r="B84" s="110"/>
      <c r="C84" s="110"/>
      <c r="D84" s="110"/>
      <c r="E84" s="254">
        <f t="shared" si="6"/>
        <v>0</v>
      </c>
    </row>
    <row r="85" spans="1:5" ht="12.75">
      <c r="A85" s="253" t="s">
        <v>134</v>
      </c>
      <c r="B85" s="110"/>
      <c r="C85" s="110"/>
      <c r="D85" s="110"/>
      <c r="E85" s="254">
        <f t="shared" si="6"/>
        <v>0</v>
      </c>
    </row>
    <row r="86" spans="1:5" ht="13.5" thickBot="1">
      <c r="A86" s="111"/>
      <c r="B86" s="112"/>
      <c r="C86" s="112"/>
      <c r="D86" s="112"/>
      <c r="E86" s="254">
        <f t="shared" si="6"/>
        <v>0</v>
      </c>
    </row>
    <row r="87" spans="1:5" ht="13.5" thickBot="1">
      <c r="A87" s="255" t="s">
        <v>136</v>
      </c>
      <c r="B87" s="256">
        <f>B80+SUM(B82:B86)</f>
        <v>3556000</v>
      </c>
      <c r="C87" s="256">
        <f>C80+SUM(C82:C86)</f>
        <v>0</v>
      </c>
      <c r="D87" s="256">
        <f>D80+SUM(D82:D86)</f>
        <v>0</v>
      </c>
      <c r="E87" s="257">
        <f>E80+SUM(E82:E86)</f>
        <v>3556000</v>
      </c>
    </row>
    <row r="88" spans="1:5" ht="13.5" thickBot="1">
      <c r="A88" s="56"/>
      <c r="B88" s="56"/>
      <c r="C88" s="56"/>
      <c r="D88" s="56"/>
      <c r="E88" s="56"/>
    </row>
    <row r="89" spans="1:5" ht="13.5" thickBot="1">
      <c r="A89" s="246" t="s">
        <v>135</v>
      </c>
      <c r="B89" s="247" t="str">
        <f>+B79</f>
        <v>2019.</v>
      </c>
      <c r="C89" s="247" t="str">
        <f>+C79</f>
        <v>2020.</v>
      </c>
      <c r="D89" s="247" t="str">
        <f>+D79</f>
        <v>2020. után</v>
      </c>
      <c r="E89" s="248" t="s">
        <v>51</v>
      </c>
    </row>
    <row r="90" spans="1:5" ht="12.75">
      <c r="A90" s="249" t="s">
        <v>140</v>
      </c>
      <c r="B90" s="108"/>
      <c r="C90" s="108"/>
      <c r="D90" s="108"/>
      <c r="E90" s="250">
        <f aca="true" t="shared" si="7" ref="E90:E96">SUM(B90:D90)</f>
        <v>0</v>
      </c>
    </row>
    <row r="91" spans="1:5" ht="12.75">
      <c r="A91" s="258" t="s">
        <v>141</v>
      </c>
      <c r="B91" s="110">
        <v>3556000</v>
      </c>
      <c r="C91" s="110"/>
      <c r="D91" s="110"/>
      <c r="E91" s="254">
        <f t="shared" si="7"/>
        <v>3556000</v>
      </c>
    </row>
    <row r="92" spans="1:5" ht="12.75">
      <c r="A92" s="253" t="s">
        <v>142</v>
      </c>
      <c r="B92" s="110"/>
      <c r="C92" s="110"/>
      <c r="D92" s="110"/>
      <c r="E92" s="254">
        <f t="shared" si="7"/>
        <v>0</v>
      </c>
    </row>
    <row r="93" spans="1:5" ht="12.75">
      <c r="A93" s="253" t="s">
        <v>143</v>
      </c>
      <c r="B93" s="110"/>
      <c r="C93" s="110"/>
      <c r="D93" s="110"/>
      <c r="E93" s="254">
        <f t="shared" si="7"/>
        <v>0</v>
      </c>
    </row>
    <row r="94" spans="1:5" ht="12.75">
      <c r="A94" s="113"/>
      <c r="B94" s="110"/>
      <c r="C94" s="110"/>
      <c r="D94" s="110"/>
      <c r="E94" s="254">
        <f t="shared" si="7"/>
        <v>0</v>
      </c>
    </row>
    <row r="95" spans="1:5" ht="12.75">
      <c r="A95" s="113"/>
      <c r="B95" s="110"/>
      <c r="C95" s="110"/>
      <c r="D95" s="110"/>
      <c r="E95" s="254">
        <f t="shared" si="7"/>
        <v>0</v>
      </c>
    </row>
    <row r="96" spans="1:5" ht="13.5" thickBot="1">
      <c r="A96" s="111"/>
      <c r="B96" s="112"/>
      <c r="C96" s="112"/>
      <c r="D96" s="112"/>
      <c r="E96" s="254">
        <f t="shared" si="7"/>
        <v>0</v>
      </c>
    </row>
    <row r="97" spans="1:5" ht="13.5" thickBot="1">
      <c r="A97" s="255" t="s">
        <v>53</v>
      </c>
      <c r="B97" s="256">
        <f>SUM(B90:B96)</f>
        <v>3556000</v>
      </c>
      <c r="C97" s="256">
        <f>SUM(C90:C96)</f>
        <v>0</v>
      </c>
      <c r="D97" s="256">
        <f>SUM(D90:D96)</f>
        <v>0</v>
      </c>
      <c r="E97" s="257">
        <f>SUM(E90:E96)</f>
        <v>3556000</v>
      </c>
    </row>
    <row r="98" spans="1:5" ht="12.75">
      <c r="A98" s="600"/>
      <c r="B98" s="601"/>
      <c r="C98" s="601"/>
      <c r="D98" s="601"/>
      <c r="E98" s="601"/>
    </row>
    <row r="99" spans="1:5" ht="12.75">
      <c r="A99" s="600"/>
      <c r="B99" s="601"/>
      <c r="C99" s="601"/>
      <c r="D99" s="601"/>
      <c r="E99" s="601"/>
    </row>
    <row r="100" spans="1:5" ht="12.75">
      <c r="A100" s="244"/>
      <c r="B100" s="244"/>
      <c r="C100" s="244"/>
      <c r="D100" s="244"/>
      <c r="E100" s="244"/>
    </row>
    <row r="104" ht="12.75">
      <c r="H104" s="53"/>
    </row>
    <row r="112" spans="1:5" ht="12.75">
      <c r="A112" s="52" t="s">
        <v>137</v>
      </c>
      <c r="B112" s="711" t="s">
        <v>612</v>
      </c>
      <c r="C112" s="712"/>
      <c r="D112" s="712"/>
      <c r="E112" s="712"/>
    </row>
    <row r="113" spans="2:5" ht="12.75">
      <c r="B113" s="712"/>
      <c r="C113" s="712"/>
      <c r="D113" s="712"/>
      <c r="E113" s="712"/>
    </row>
    <row r="114" ht="13.5" thickBot="1"/>
    <row r="115" spans="1:5" ht="13.5" thickBot="1">
      <c r="A115" s="246" t="s">
        <v>130</v>
      </c>
      <c r="B115" s="247" t="s">
        <v>586</v>
      </c>
      <c r="C115" s="247" t="s">
        <v>604</v>
      </c>
      <c r="D115" s="247" t="s">
        <v>605</v>
      </c>
      <c r="E115" s="248" t="s">
        <v>51</v>
      </c>
    </row>
    <row r="116" spans="1:5" ht="12.75">
      <c r="A116" s="249" t="s">
        <v>131</v>
      </c>
      <c r="B116" s="108">
        <v>500000</v>
      </c>
      <c r="C116" s="108"/>
      <c r="D116" s="108"/>
      <c r="E116" s="250">
        <f aca="true" t="shared" si="8" ref="E116:E122">SUM(B116:D116)</f>
        <v>500000</v>
      </c>
    </row>
    <row r="117" spans="1:5" ht="12.75">
      <c r="A117" s="251" t="s">
        <v>144</v>
      </c>
      <c r="B117" s="109"/>
      <c r="C117" s="109"/>
      <c r="D117" s="109"/>
      <c r="E117" s="252">
        <f t="shared" si="8"/>
        <v>0</v>
      </c>
    </row>
    <row r="118" spans="1:5" ht="12.75">
      <c r="A118" s="253" t="s">
        <v>132</v>
      </c>
      <c r="B118" s="110"/>
      <c r="C118" s="110"/>
      <c r="D118" s="110"/>
      <c r="E118" s="254">
        <f t="shared" si="8"/>
        <v>0</v>
      </c>
    </row>
    <row r="119" spans="1:5" ht="12.75">
      <c r="A119" s="253" t="s">
        <v>146</v>
      </c>
      <c r="B119" s="110"/>
      <c r="C119" s="110"/>
      <c r="D119" s="110"/>
      <c r="E119" s="254">
        <f t="shared" si="8"/>
        <v>0</v>
      </c>
    </row>
    <row r="120" spans="1:5" ht="12.75">
      <c r="A120" s="253" t="s">
        <v>133</v>
      </c>
      <c r="B120" s="110"/>
      <c r="C120" s="110"/>
      <c r="D120" s="110"/>
      <c r="E120" s="254">
        <f t="shared" si="8"/>
        <v>0</v>
      </c>
    </row>
    <row r="121" spans="1:5" ht="12.75">
      <c r="A121" s="253" t="s">
        <v>134</v>
      </c>
      <c r="B121" s="110"/>
      <c r="C121" s="110"/>
      <c r="D121" s="110"/>
      <c r="E121" s="254">
        <f t="shared" si="8"/>
        <v>0</v>
      </c>
    </row>
    <row r="122" spans="1:5" ht="13.5" thickBot="1">
      <c r="A122" s="111"/>
      <c r="B122" s="112"/>
      <c r="C122" s="112"/>
      <c r="D122" s="112"/>
      <c r="E122" s="254">
        <f t="shared" si="8"/>
        <v>0</v>
      </c>
    </row>
    <row r="123" spans="1:5" ht="13.5" thickBot="1">
      <c r="A123" s="255" t="s">
        <v>136</v>
      </c>
      <c r="B123" s="256">
        <f>B116+SUM(B118:B122)</f>
        <v>500000</v>
      </c>
      <c r="C123" s="256">
        <f>C116+SUM(C118:C122)</f>
        <v>0</v>
      </c>
      <c r="D123" s="256">
        <f>D116+SUM(D118:D122)</f>
        <v>0</v>
      </c>
      <c r="E123" s="257">
        <f>E116+SUM(E118:E122)</f>
        <v>500000</v>
      </c>
    </row>
    <row r="124" spans="1:5" ht="13.5" thickBot="1">
      <c r="A124" s="56"/>
      <c r="B124" s="56"/>
      <c r="C124" s="56"/>
      <c r="D124" s="56"/>
      <c r="E124" s="56"/>
    </row>
    <row r="125" spans="1:5" ht="13.5" thickBot="1">
      <c r="A125" s="246" t="s">
        <v>135</v>
      </c>
      <c r="B125" s="247" t="str">
        <f>+B115</f>
        <v>2019.</v>
      </c>
      <c r="C125" s="247" t="str">
        <f>+C115</f>
        <v>2020.</v>
      </c>
      <c r="D125" s="247" t="str">
        <f>+D115</f>
        <v>2020. után</v>
      </c>
      <c r="E125" s="248" t="s">
        <v>51</v>
      </c>
    </row>
    <row r="126" spans="1:5" ht="12.75">
      <c r="A126" s="249" t="s">
        <v>140</v>
      </c>
      <c r="B126" s="108"/>
      <c r="C126" s="108"/>
      <c r="D126" s="108"/>
      <c r="E126" s="250">
        <f aca="true" t="shared" si="9" ref="E126:E132">SUM(B126:D126)</f>
        <v>0</v>
      </c>
    </row>
    <row r="127" spans="1:5" ht="12.75">
      <c r="A127" s="258" t="s">
        <v>141</v>
      </c>
      <c r="B127" s="110"/>
      <c r="C127" s="110"/>
      <c r="D127" s="110"/>
      <c r="E127" s="254">
        <f t="shared" si="9"/>
        <v>0</v>
      </c>
    </row>
    <row r="128" spans="1:5" ht="12.75">
      <c r="A128" s="253" t="s">
        <v>142</v>
      </c>
      <c r="B128" s="110">
        <v>500000</v>
      </c>
      <c r="C128" s="110"/>
      <c r="D128" s="110"/>
      <c r="E128" s="254">
        <f t="shared" si="9"/>
        <v>500000</v>
      </c>
    </row>
    <row r="129" spans="1:5" ht="12.75">
      <c r="A129" s="253" t="s">
        <v>143</v>
      </c>
      <c r="B129" s="110"/>
      <c r="C129" s="110"/>
      <c r="D129" s="110"/>
      <c r="E129" s="254">
        <f t="shared" si="9"/>
        <v>0</v>
      </c>
    </row>
    <row r="130" spans="1:5" ht="12.75">
      <c r="A130" s="113"/>
      <c r="B130" s="110"/>
      <c r="C130" s="110"/>
      <c r="D130" s="110"/>
      <c r="E130" s="254">
        <f t="shared" si="9"/>
        <v>0</v>
      </c>
    </row>
    <row r="131" spans="1:5" ht="12.75">
      <c r="A131" s="113"/>
      <c r="B131" s="110"/>
      <c r="C131" s="110"/>
      <c r="D131" s="110"/>
      <c r="E131" s="254">
        <f t="shared" si="9"/>
        <v>0</v>
      </c>
    </row>
    <row r="132" spans="1:5" ht="13.5" thickBot="1">
      <c r="A132" s="111"/>
      <c r="B132" s="112"/>
      <c r="C132" s="112"/>
      <c r="D132" s="112"/>
      <c r="E132" s="254">
        <f t="shared" si="9"/>
        <v>0</v>
      </c>
    </row>
    <row r="133" spans="1:5" ht="13.5" thickBot="1">
      <c r="A133" s="255" t="s">
        <v>53</v>
      </c>
      <c r="B133" s="256">
        <f>SUM(B126:B132)</f>
        <v>500000</v>
      </c>
      <c r="C133" s="256">
        <f>SUM(C126:C132)</f>
        <v>0</v>
      </c>
      <c r="D133" s="256">
        <f>SUM(D126:D132)</f>
        <v>0</v>
      </c>
      <c r="E133" s="257">
        <f>SUM(E126:E132)</f>
        <v>500000</v>
      </c>
    </row>
    <row r="140" spans="1:5" ht="15.75">
      <c r="A140" s="708" t="str">
        <f>+CONCATENATE("Önkormányzaton kívüli EU-s projektekhez történő hozzájárulás ",LEFT(ÖSSZEFÜGGÉSEK!A5,4),". évi előirányzat")</f>
        <v>Önkormányzaton kívüli EU-s projektekhez történő hozzájárulás 2019. évi előirányzat</v>
      </c>
      <c r="B140" s="708"/>
      <c r="C140" s="708"/>
      <c r="D140" s="708"/>
      <c r="E140" s="708"/>
    </row>
    <row r="141" spans="1:5" ht="15.75">
      <c r="A141" s="599"/>
      <c r="B141" s="599"/>
      <c r="C141" s="599"/>
      <c r="D141" s="599"/>
      <c r="E141" s="599"/>
    </row>
    <row r="142" spans="1:5" ht="13.5" thickBot="1">
      <c r="A142" s="244"/>
      <c r="B142" s="244"/>
      <c r="C142" s="244"/>
      <c r="D142" s="244"/>
      <c r="E142" s="244"/>
    </row>
    <row r="143" spans="1:5" ht="13.5" thickBot="1">
      <c r="A143" s="698" t="s">
        <v>138</v>
      </c>
      <c r="B143" s="699"/>
      <c r="C143" s="700"/>
      <c r="D143" s="696" t="s">
        <v>147</v>
      </c>
      <c r="E143" s="697"/>
    </row>
    <row r="144" spans="1:5" ht="12.75">
      <c r="A144" s="713" t="s">
        <v>589</v>
      </c>
      <c r="B144" s="714"/>
      <c r="C144" s="715"/>
      <c r="D144" s="704"/>
      <c r="E144" s="705"/>
    </row>
    <row r="145" spans="1:5" ht="13.5" thickBot="1">
      <c r="A145" s="716"/>
      <c r="B145" s="717"/>
      <c r="C145" s="718"/>
      <c r="D145" s="706"/>
      <c r="E145" s="707"/>
    </row>
    <row r="146" spans="1:5" ht="13.5" thickBot="1">
      <c r="A146" s="701" t="s">
        <v>53</v>
      </c>
      <c r="B146" s="702"/>
      <c r="C146" s="703"/>
      <c r="D146" s="709">
        <f>SUM(D144:E145)</f>
        <v>0</v>
      </c>
      <c r="E146" s="710"/>
    </row>
  </sheetData>
  <sheetProtection/>
  <mergeCells count="14">
    <mergeCell ref="A146:C146"/>
    <mergeCell ref="D144:E144"/>
    <mergeCell ref="D145:E145"/>
    <mergeCell ref="A140:E140"/>
    <mergeCell ref="D146:E146"/>
    <mergeCell ref="B112:E113"/>
    <mergeCell ref="A144:C144"/>
    <mergeCell ref="A145:C145"/>
    <mergeCell ref="B2:E2"/>
    <mergeCell ref="B25:E25"/>
    <mergeCell ref="D3:E3"/>
    <mergeCell ref="D26:E26"/>
    <mergeCell ref="D143:E143"/>
    <mergeCell ref="A143:C143"/>
  </mergeCells>
  <conditionalFormatting sqref="E5:E12 B12:D12 B22:E22 E15:E21 E28:E35 B35:D35 E38:E56 B45:D56 D146:E146 B76:E78 B98:E99">
    <cfRule type="cellIs" priority="4" dxfId="5" operator="equal" stopIfTrue="1">
      <formula>0</formula>
    </cfRule>
  </conditionalFormatting>
  <conditionalFormatting sqref="E58:E65 B65:D65 E68:E75 B75:D75">
    <cfRule type="cellIs" priority="3" dxfId="5" operator="equal" stopIfTrue="1">
      <formula>0</formula>
    </cfRule>
  </conditionalFormatting>
  <conditionalFormatting sqref="E116:E123 B123:D123 E126:E133 B133:D133">
    <cfRule type="cellIs" priority="1" dxfId="5" operator="equal" stopIfTrue="1">
      <formula>0</formula>
    </cfRule>
  </conditionalFormatting>
  <conditionalFormatting sqref="E80:E87 B87:D87 E90:E97 B97:D97">
    <cfRule type="cellIs" priority="2" dxfId="5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..... melléklet a ...../2019. (........)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Layout" zoomScaleNormal="130" zoomScaleSheetLayoutView="85" workbookViewId="0" topLeftCell="A1">
      <selection activeCell="C20" sqref="C20"/>
    </sheetView>
  </sheetViews>
  <sheetFormatPr defaultColWidth="9.00390625" defaultRowHeight="12.75"/>
  <cols>
    <col min="1" max="1" width="19.50390625" style="414" customWidth="1"/>
    <col min="2" max="2" width="72.00390625" style="415" customWidth="1"/>
    <col min="3" max="3" width="25.00390625" style="416" customWidth="1"/>
    <col min="4" max="16384" width="9.375" style="3" customWidth="1"/>
  </cols>
  <sheetData>
    <row r="1" spans="1:3" s="2" customFormat="1" ht="16.5" customHeight="1" thickBot="1">
      <c r="A1" s="259"/>
      <c r="B1" s="260"/>
      <c r="C1" s="273" t="str">
        <f>+CONCATENATE("9.1. melléklet a 2/",LEFT(ÖSSZEFÜGGÉSEK!A5,4),". (II.15.) önkormányzati rendelethez")</f>
        <v>9.1. melléklet a 2/2019. (II.15.) önkormányzati rendelethez</v>
      </c>
    </row>
    <row r="2" spans="1:3" s="114" customFormat="1" ht="21" customHeight="1">
      <c r="A2" s="429" t="s">
        <v>60</v>
      </c>
      <c r="B2" s="382" t="s">
        <v>225</v>
      </c>
      <c r="C2" s="384" t="s">
        <v>54</v>
      </c>
    </row>
    <row r="3" spans="1:3" s="114" customFormat="1" ht="16.5" thickBot="1">
      <c r="A3" s="261" t="s">
        <v>202</v>
      </c>
      <c r="B3" s="383" t="s">
        <v>408</v>
      </c>
      <c r="C3" s="509" t="s">
        <v>54</v>
      </c>
    </row>
    <row r="4" spans="1:3" s="115" customFormat="1" ht="15.75" customHeight="1" thickBot="1">
      <c r="A4" s="262"/>
      <c r="B4" s="262"/>
      <c r="C4" s="263" t="s">
        <v>544</v>
      </c>
    </row>
    <row r="5" spans="1:3" ht="13.5" thickBot="1">
      <c r="A5" s="430" t="s">
        <v>203</v>
      </c>
      <c r="B5" s="264" t="s">
        <v>55</v>
      </c>
      <c r="C5" s="385" t="s">
        <v>56</v>
      </c>
    </row>
    <row r="6" spans="1:3" s="76" customFormat="1" ht="12.75" customHeight="1" thickBot="1">
      <c r="A6" s="227" t="s">
        <v>485</v>
      </c>
      <c r="B6" s="228" t="s">
        <v>486</v>
      </c>
      <c r="C6" s="229" t="s">
        <v>487</v>
      </c>
    </row>
    <row r="7" spans="1:3" s="76" customFormat="1" ht="15.75" customHeight="1" thickBot="1">
      <c r="A7" s="265"/>
      <c r="B7" s="266" t="s">
        <v>57</v>
      </c>
      <c r="C7" s="386"/>
    </row>
    <row r="8" spans="1:3" s="76" customFormat="1" ht="12" customHeight="1" thickBot="1">
      <c r="A8" s="37" t="s">
        <v>18</v>
      </c>
      <c r="B8" s="21" t="s">
        <v>254</v>
      </c>
      <c r="C8" s="322">
        <f>+C9+C10+C11+C12+C13+C14</f>
        <v>57678626</v>
      </c>
    </row>
    <row r="9" spans="1:3" s="116" customFormat="1" ht="12" customHeight="1">
      <c r="A9" s="456" t="s">
        <v>97</v>
      </c>
      <c r="B9" s="439" t="s">
        <v>255</v>
      </c>
      <c r="C9" s="325">
        <v>17139378</v>
      </c>
    </row>
    <row r="10" spans="1:3" s="117" customFormat="1" ht="12" customHeight="1">
      <c r="A10" s="457" t="s">
        <v>98</v>
      </c>
      <c r="B10" s="440" t="s">
        <v>256</v>
      </c>
      <c r="C10" s="324">
        <v>18931500</v>
      </c>
    </row>
    <row r="11" spans="1:3" s="117" customFormat="1" ht="12" customHeight="1">
      <c r="A11" s="457" t="s">
        <v>99</v>
      </c>
      <c r="B11" s="440" t="s">
        <v>257</v>
      </c>
      <c r="C11" s="324">
        <v>17286496</v>
      </c>
    </row>
    <row r="12" spans="1:3" s="117" customFormat="1" ht="12" customHeight="1">
      <c r="A12" s="457" t="s">
        <v>100</v>
      </c>
      <c r="B12" s="440" t="s">
        <v>258</v>
      </c>
      <c r="C12" s="324">
        <v>1800000</v>
      </c>
    </row>
    <row r="13" spans="1:3" s="117" customFormat="1" ht="12" customHeight="1">
      <c r="A13" s="457" t="s">
        <v>148</v>
      </c>
      <c r="B13" s="440" t="s">
        <v>499</v>
      </c>
      <c r="C13" s="324">
        <v>1338580</v>
      </c>
    </row>
    <row r="14" spans="1:3" s="116" customFormat="1" ht="12" customHeight="1" thickBot="1">
      <c r="A14" s="458" t="s">
        <v>101</v>
      </c>
      <c r="B14" s="441" t="s">
        <v>422</v>
      </c>
      <c r="C14" s="324">
        <v>1182672</v>
      </c>
    </row>
    <row r="15" spans="1:3" s="116" customFormat="1" ht="12" customHeight="1" thickBot="1">
      <c r="A15" s="37" t="s">
        <v>19</v>
      </c>
      <c r="B15" s="317" t="s">
        <v>259</v>
      </c>
      <c r="C15" s="322">
        <f>+C16+C17+C18+C19+C20</f>
        <v>6165000</v>
      </c>
    </row>
    <row r="16" spans="1:3" s="116" customFormat="1" ht="12" customHeight="1">
      <c r="A16" s="456" t="s">
        <v>103</v>
      </c>
      <c r="B16" s="439" t="s">
        <v>260</v>
      </c>
      <c r="C16" s="325"/>
    </row>
    <row r="17" spans="1:3" s="116" customFormat="1" ht="12" customHeight="1">
      <c r="A17" s="457" t="s">
        <v>104</v>
      </c>
      <c r="B17" s="440" t="s">
        <v>261</v>
      </c>
      <c r="C17" s="324"/>
    </row>
    <row r="18" spans="1:3" s="116" customFormat="1" ht="12" customHeight="1">
      <c r="A18" s="457" t="s">
        <v>105</v>
      </c>
      <c r="B18" s="440" t="s">
        <v>413</v>
      </c>
      <c r="C18" s="324"/>
    </row>
    <row r="19" spans="1:3" s="116" customFormat="1" ht="12" customHeight="1">
      <c r="A19" s="457" t="s">
        <v>106</v>
      </c>
      <c r="B19" s="440" t="s">
        <v>414</v>
      </c>
      <c r="C19" s="324"/>
    </row>
    <row r="20" spans="1:3" s="116" customFormat="1" ht="12" customHeight="1">
      <c r="A20" s="457" t="s">
        <v>107</v>
      </c>
      <c r="B20" s="440" t="s">
        <v>262</v>
      </c>
      <c r="C20" s="324">
        <v>6165000</v>
      </c>
    </row>
    <row r="21" spans="1:3" s="117" customFormat="1" ht="12" customHeight="1" thickBot="1">
      <c r="A21" s="458" t="s">
        <v>116</v>
      </c>
      <c r="B21" s="441" t="s">
        <v>263</v>
      </c>
      <c r="C21" s="326"/>
    </row>
    <row r="22" spans="1:3" s="117" customFormat="1" ht="12" customHeight="1" thickBot="1">
      <c r="A22" s="37" t="s">
        <v>20</v>
      </c>
      <c r="B22" s="21" t="s">
        <v>264</v>
      </c>
      <c r="C22" s="322">
        <f>+C23+C24+C25+C26+C27</f>
        <v>0</v>
      </c>
    </row>
    <row r="23" spans="1:3" s="117" customFormat="1" ht="12" customHeight="1">
      <c r="A23" s="456" t="s">
        <v>86</v>
      </c>
      <c r="B23" s="439" t="s">
        <v>265</v>
      </c>
      <c r="C23" s="325"/>
    </row>
    <row r="24" spans="1:3" s="116" customFormat="1" ht="12" customHeight="1">
      <c r="A24" s="457" t="s">
        <v>87</v>
      </c>
      <c r="B24" s="440" t="s">
        <v>266</v>
      </c>
      <c r="C24" s="324"/>
    </row>
    <row r="25" spans="1:3" s="117" customFormat="1" ht="12" customHeight="1">
      <c r="A25" s="457" t="s">
        <v>88</v>
      </c>
      <c r="B25" s="440" t="s">
        <v>415</v>
      </c>
      <c r="C25" s="324"/>
    </row>
    <row r="26" spans="1:3" s="117" customFormat="1" ht="12" customHeight="1">
      <c r="A26" s="457" t="s">
        <v>89</v>
      </c>
      <c r="B26" s="440" t="s">
        <v>416</v>
      </c>
      <c r="C26" s="324"/>
    </row>
    <row r="27" spans="1:3" s="117" customFormat="1" ht="12" customHeight="1">
      <c r="A27" s="457" t="s">
        <v>170</v>
      </c>
      <c r="B27" s="440" t="s">
        <v>267</v>
      </c>
      <c r="C27" s="324"/>
    </row>
    <row r="28" spans="1:3" s="117" customFormat="1" ht="12" customHeight="1" thickBot="1">
      <c r="A28" s="458" t="s">
        <v>171</v>
      </c>
      <c r="B28" s="441" t="s">
        <v>268</v>
      </c>
      <c r="C28" s="326"/>
    </row>
    <row r="29" spans="1:3" s="117" customFormat="1" ht="12" customHeight="1" thickBot="1">
      <c r="A29" s="37" t="s">
        <v>172</v>
      </c>
      <c r="B29" s="21" t="s">
        <v>269</v>
      </c>
      <c r="C29" s="328">
        <f>+C30+C34+C35+C36</f>
        <v>14545000</v>
      </c>
    </row>
    <row r="30" spans="1:3" s="117" customFormat="1" ht="12" customHeight="1">
      <c r="A30" s="456" t="s">
        <v>270</v>
      </c>
      <c r="B30" s="439" t="s">
        <v>500</v>
      </c>
      <c r="C30" s="434">
        <f>+C31+C32+C33</f>
        <v>12070000</v>
      </c>
    </row>
    <row r="31" spans="1:3" s="117" customFormat="1" ht="12" customHeight="1">
      <c r="A31" s="457" t="s">
        <v>271</v>
      </c>
      <c r="B31" s="440" t="s">
        <v>276</v>
      </c>
      <c r="C31" s="324">
        <v>2137000</v>
      </c>
    </row>
    <row r="32" spans="1:3" s="117" customFormat="1" ht="12" customHeight="1">
      <c r="A32" s="457" t="s">
        <v>272</v>
      </c>
      <c r="B32" s="440" t="s">
        <v>277</v>
      </c>
      <c r="C32" s="324"/>
    </row>
    <row r="33" spans="1:3" s="117" customFormat="1" ht="12" customHeight="1">
      <c r="A33" s="457" t="s">
        <v>426</v>
      </c>
      <c r="B33" s="500" t="s">
        <v>427</v>
      </c>
      <c r="C33" s="324">
        <v>9933000</v>
      </c>
    </row>
    <row r="34" spans="1:3" s="117" customFormat="1" ht="12" customHeight="1">
      <c r="A34" s="457" t="s">
        <v>273</v>
      </c>
      <c r="B34" s="440" t="s">
        <v>278</v>
      </c>
      <c r="C34" s="324">
        <v>2412000</v>
      </c>
    </row>
    <row r="35" spans="1:3" s="117" customFormat="1" ht="12" customHeight="1">
      <c r="A35" s="457" t="s">
        <v>274</v>
      </c>
      <c r="B35" s="440" t="s">
        <v>279</v>
      </c>
      <c r="C35" s="324"/>
    </row>
    <row r="36" spans="1:3" s="117" customFormat="1" ht="12" customHeight="1" thickBot="1">
      <c r="A36" s="458" t="s">
        <v>275</v>
      </c>
      <c r="B36" s="441" t="s">
        <v>280</v>
      </c>
      <c r="C36" s="326">
        <v>63000</v>
      </c>
    </row>
    <row r="37" spans="1:3" s="117" customFormat="1" ht="12" customHeight="1" thickBot="1">
      <c r="A37" s="37" t="s">
        <v>22</v>
      </c>
      <c r="B37" s="21" t="s">
        <v>423</v>
      </c>
      <c r="C37" s="322">
        <f>SUM(C38:C48)</f>
        <v>981326</v>
      </c>
    </row>
    <row r="38" spans="1:3" s="117" customFormat="1" ht="12" customHeight="1">
      <c r="A38" s="456" t="s">
        <v>90</v>
      </c>
      <c r="B38" s="439" t="s">
        <v>283</v>
      </c>
      <c r="C38" s="325"/>
    </row>
    <row r="39" spans="1:3" s="117" customFormat="1" ht="12" customHeight="1">
      <c r="A39" s="457" t="s">
        <v>91</v>
      </c>
      <c r="B39" s="440" t="s">
        <v>284</v>
      </c>
      <c r="C39" s="324">
        <v>77000</v>
      </c>
    </row>
    <row r="40" spans="1:3" s="117" customFormat="1" ht="12" customHeight="1">
      <c r="A40" s="457" t="s">
        <v>92</v>
      </c>
      <c r="B40" s="440" t="s">
        <v>285</v>
      </c>
      <c r="C40" s="324"/>
    </row>
    <row r="41" spans="1:3" s="117" customFormat="1" ht="12" customHeight="1">
      <c r="A41" s="457" t="s">
        <v>174</v>
      </c>
      <c r="B41" s="440" t="s">
        <v>286</v>
      </c>
      <c r="C41" s="324">
        <v>767000</v>
      </c>
    </row>
    <row r="42" spans="1:3" s="117" customFormat="1" ht="12" customHeight="1">
      <c r="A42" s="457" t="s">
        <v>175</v>
      </c>
      <c r="B42" s="440" t="s">
        <v>287</v>
      </c>
      <c r="C42" s="324"/>
    </row>
    <row r="43" spans="1:3" s="117" customFormat="1" ht="12" customHeight="1">
      <c r="A43" s="457" t="s">
        <v>176</v>
      </c>
      <c r="B43" s="440" t="s">
        <v>288</v>
      </c>
      <c r="C43" s="324">
        <v>136000</v>
      </c>
    </row>
    <row r="44" spans="1:3" s="117" customFormat="1" ht="12" customHeight="1">
      <c r="A44" s="457" t="s">
        <v>177</v>
      </c>
      <c r="B44" s="440" t="s">
        <v>289</v>
      </c>
      <c r="C44" s="324"/>
    </row>
    <row r="45" spans="1:3" s="117" customFormat="1" ht="12" customHeight="1">
      <c r="A45" s="457" t="s">
        <v>178</v>
      </c>
      <c r="B45" s="440" t="s">
        <v>290</v>
      </c>
      <c r="C45" s="324">
        <v>1326</v>
      </c>
    </row>
    <row r="46" spans="1:3" s="117" customFormat="1" ht="12" customHeight="1">
      <c r="A46" s="457" t="s">
        <v>281</v>
      </c>
      <c r="B46" s="440" t="s">
        <v>291</v>
      </c>
      <c r="C46" s="327"/>
    </row>
    <row r="47" spans="1:3" s="117" customFormat="1" ht="12" customHeight="1">
      <c r="A47" s="458" t="s">
        <v>282</v>
      </c>
      <c r="B47" s="441" t="s">
        <v>425</v>
      </c>
      <c r="C47" s="425"/>
    </row>
    <row r="48" spans="1:3" s="117" customFormat="1" ht="12" customHeight="1" thickBot="1">
      <c r="A48" s="458" t="s">
        <v>424</v>
      </c>
      <c r="B48" s="441" t="s">
        <v>292</v>
      </c>
      <c r="C48" s="425"/>
    </row>
    <row r="49" spans="1:3" s="117" customFormat="1" ht="12" customHeight="1" thickBot="1">
      <c r="A49" s="37" t="s">
        <v>23</v>
      </c>
      <c r="B49" s="21" t="s">
        <v>293</v>
      </c>
      <c r="C49" s="322">
        <f>SUM(C50:C54)</f>
        <v>0</v>
      </c>
    </row>
    <row r="50" spans="1:3" s="117" customFormat="1" ht="12" customHeight="1">
      <c r="A50" s="456" t="s">
        <v>93</v>
      </c>
      <c r="B50" s="439" t="s">
        <v>297</v>
      </c>
      <c r="C50" s="472"/>
    </row>
    <row r="51" spans="1:3" s="117" customFormat="1" ht="12" customHeight="1">
      <c r="A51" s="457" t="s">
        <v>94</v>
      </c>
      <c r="B51" s="440" t="s">
        <v>298</v>
      </c>
      <c r="C51" s="327"/>
    </row>
    <row r="52" spans="1:3" s="117" customFormat="1" ht="12" customHeight="1">
      <c r="A52" s="457" t="s">
        <v>294</v>
      </c>
      <c r="B52" s="440" t="s">
        <v>299</v>
      </c>
      <c r="C52" s="327"/>
    </row>
    <row r="53" spans="1:3" s="117" customFormat="1" ht="12" customHeight="1">
      <c r="A53" s="457" t="s">
        <v>295</v>
      </c>
      <c r="B53" s="440" t="s">
        <v>300</v>
      </c>
      <c r="C53" s="327"/>
    </row>
    <row r="54" spans="1:3" s="117" customFormat="1" ht="12" customHeight="1" thickBot="1">
      <c r="A54" s="458" t="s">
        <v>296</v>
      </c>
      <c r="B54" s="441" t="s">
        <v>301</v>
      </c>
      <c r="C54" s="425"/>
    </row>
    <row r="55" spans="1:3" s="117" customFormat="1" ht="12" customHeight="1" thickBot="1">
      <c r="A55" s="37" t="s">
        <v>179</v>
      </c>
      <c r="B55" s="21" t="s">
        <v>302</v>
      </c>
      <c r="C55" s="322">
        <f>SUM(C56:C58)</f>
        <v>0</v>
      </c>
    </row>
    <row r="56" spans="1:3" s="117" customFormat="1" ht="12" customHeight="1">
      <c r="A56" s="456" t="s">
        <v>95</v>
      </c>
      <c r="B56" s="439" t="s">
        <v>303</v>
      </c>
      <c r="C56" s="325"/>
    </row>
    <row r="57" spans="1:3" s="117" customFormat="1" ht="12" customHeight="1">
      <c r="A57" s="457" t="s">
        <v>96</v>
      </c>
      <c r="B57" s="440" t="s">
        <v>417</v>
      </c>
      <c r="C57" s="324"/>
    </row>
    <row r="58" spans="1:3" s="117" customFormat="1" ht="12" customHeight="1">
      <c r="A58" s="457" t="s">
        <v>306</v>
      </c>
      <c r="B58" s="440" t="s">
        <v>304</v>
      </c>
      <c r="C58" s="324"/>
    </row>
    <row r="59" spans="1:3" s="117" customFormat="1" ht="12" customHeight="1" thickBot="1">
      <c r="A59" s="458" t="s">
        <v>307</v>
      </c>
      <c r="B59" s="441" t="s">
        <v>305</v>
      </c>
      <c r="C59" s="326"/>
    </row>
    <row r="60" spans="1:3" s="117" customFormat="1" ht="12" customHeight="1" thickBot="1">
      <c r="A60" s="37" t="s">
        <v>25</v>
      </c>
      <c r="B60" s="317" t="s">
        <v>308</v>
      </c>
      <c r="C60" s="322">
        <f>SUM(C61:C63)</f>
        <v>76921145</v>
      </c>
    </row>
    <row r="61" spans="1:3" s="117" customFormat="1" ht="12" customHeight="1">
      <c r="A61" s="456" t="s">
        <v>180</v>
      </c>
      <c r="B61" s="439" t="s">
        <v>310</v>
      </c>
      <c r="C61" s="327"/>
    </row>
    <row r="62" spans="1:3" s="117" customFormat="1" ht="12" customHeight="1">
      <c r="A62" s="457" t="s">
        <v>181</v>
      </c>
      <c r="B62" s="440" t="s">
        <v>418</v>
      </c>
      <c r="C62" s="327"/>
    </row>
    <row r="63" spans="1:3" s="117" customFormat="1" ht="12" customHeight="1">
      <c r="A63" s="457" t="s">
        <v>230</v>
      </c>
      <c r="B63" s="440" t="s">
        <v>311</v>
      </c>
      <c r="C63" s="327">
        <v>76921145</v>
      </c>
    </row>
    <row r="64" spans="1:3" s="117" customFormat="1" ht="12" customHeight="1" thickBot="1">
      <c r="A64" s="458" t="s">
        <v>309</v>
      </c>
      <c r="B64" s="441" t="s">
        <v>312</v>
      </c>
      <c r="C64" s="327">
        <v>4554695</v>
      </c>
    </row>
    <row r="65" spans="1:3" s="117" customFormat="1" ht="12" customHeight="1" thickBot="1">
      <c r="A65" s="37" t="s">
        <v>26</v>
      </c>
      <c r="B65" s="21" t="s">
        <v>313</v>
      </c>
      <c r="C65" s="328">
        <f>+C8+C15+C22+C29+C37+C49+C55+C60</f>
        <v>156291097</v>
      </c>
    </row>
    <row r="66" spans="1:3" s="117" customFormat="1" ht="12" customHeight="1" thickBot="1">
      <c r="A66" s="459" t="s">
        <v>404</v>
      </c>
      <c r="B66" s="317" t="s">
        <v>315</v>
      </c>
      <c r="C66" s="322">
        <f>SUM(C67:C69)</f>
        <v>0</v>
      </c>
    </row>
    <row r="67" spans="1:3" s="117" customFormat="1" ht="12" customHeight="1">
      <c r="A67" s="456" t="s">
        <v>346</v>
      </c>
      <c r="B67" s="439" t="s">
        <v>316</v>
      </c>
      <c r="C67" s="327"/>
    </row>
    <row r="68" spans="1:3" s="117" customFormat="1" ht="12" customHeight="1">
      <c r="A68" s="457" t="s">
        <v>355</v>
      </c>
      <c r="B68" s="440" t="s">
        <v>317</v>
      </c>
      <c r="C68" s="327"/>
    </row>
    <row r="69" spans="1:3" s="117" customFormat="1" ht="12" customHeight="1" thickBot="1">
      <c r="A69" s="458" t="s">
        <v>356</v>
      </c>
      <c r="B69" s="442" t="s">
        <v>318</v>
      </c>
      <c r="C69" s="327"/>
    </row>
    <row r="70" spans="1:3" s="117" customFormat="1" ht="12" customHeight="1" thickBot="1">
      <c r="A70" s="459" t="s">
        <v>319</v>
      </c>
      <c r="B70" s="317" t="s">
        <v>320</v>
      </c>
      <c r="C70" s="322">
        <f>SUM(C71:C74)</f>
        <v>0</v>
      </c>
    </row>
    <row r="71" spans="1:3" s="117" customFormat="1" ht="12" customHeight="1">
      <c r="A71" s="456" t="s">
        <v>149</v>
      </c>
      <c r="B71" s="439" t="s">
        <v>321</v>
      </c>
      <c r="C71" s="327"/>
    </row>
    <row r="72" spans="1:3" s="117" customFormat="1" ht="12" customHeight="1">
      <c r="A72" s="457" t="s">
        <v>150</v>
      </c>
      <c r="B72" s="440" t="s">
        <v>322</v>
      </c>
      <c r="C72" s="327"/>
    </row>
    <row r="73" spans="1:3" s="117" customFormat="1" ht="12" customHeight="1">
      <c r="A73" s="457" t="s">
        <v>347</v>
      </c>
      <c r="B73" s="440" t="s">
        <v>323</v>
      </c>
      <c r="C73" s="327"/>
    </row>
    <row r="74" spans="1:3" s="117" customFormat="1" ht="12" customHeight="1" thickBot="1">
      <c r="A74" s="458" t="s">
        <v>348</v>
      </c>
      <c r="B74" s="441" t="s">
        <v>324</v>
      </c>
      <c r="C74" s="327"/>
    </row>
    <row r="75" spans="1:3" s="117" customFormat="1" ht="12" customHeight="1" thickBot="1">
      <c r="A75" s="459" t="s">
        <v>325</v>
      </c>
      <c r="B75" s="317" t="s">
        <v>326</v>
      </c>
      <c r="C75" s="322">
        <f>SUM(C76:C77)</f>
        <v>144800855</v>
      </c>
    </row>
    <row r="76" spans="1:3" s="117" customFormat="1" ht="12" customHeight="1">
      <c r="A76" s="456" t="s">
        <v>349</v>
      </c>
      <c r="B76" s="439" t="s">
        <v>327</v>
      </c>
      <c r="C76" s="327">
        <v>144800855</v>
      </c>
    </row>
    <row r="77" spans="1:3" s="117" customFormat="1" ht="12" customHeight="1" thickBot="1">
      <c r="A77" s="458" t="s">
        <v>350</v>
      </c>
      <c r="B77" s="441" t="s">
        <v>328</v>
      </c>
      <c r="C77" s="327"/>
    </row>
    <row r="78" spans="1:3" s="116" customFormat="1" ht="12" customHeight="1" thickBot="1">
      <c r="A78" s="459" t="s">
        <v>329</v>
      </c>
      <c r="B78" s="317" t="s">
        <v>330</v>
      </c>
      <c r="C78" s="322">
        <f>SUM(C79:C81)</f>
        <v>0</v>
      </c>
    </row>
    <row r="79" spans="1:3" s="117" customFormat="1" ht="12" customHeight="1">
      <c r="A79" s="456" t="s">
        <v>351</v>
      </c>
      <c r="B79" s="439" t="s">
        <v>331</v>
      </c>
      <c r="C79" s="327"/>
    </row>
    <row r="80" spans="1:3" s="117" customFormat="1" ht="12" customHeight="1">
      <c r="A80" s="457" t="s">
        <v>352</v>
      </c>
      <c r="B80" s="440" t="s">
        <v>332</v>
      </c>
      <c r="C80" s="327"/>
    </row>
    <row r="81" spans="1:3" s="117" customFormat="1" ht="12" customHeight="1" thickBot="1">
      <c r="A81" s="458" t="s">
        <v>353</v>
      </c>
      <c r="B81" s="441" t="s">
        <v>333</v>
      </c>
      <c r="C81" s="327"/>
    </row>
    <row r="82" spans="1:3" s="117" customFormat="1" ht="12" customHeight="1" thickBot="1">
      <c r="A82" s="459" t="s">
        <v>334</v>
      </c>
      <c r="B82" s="317" t="s">
        <v>354</v>
      </c>
      <c r="C82" s="322">
        <f>SUM(C83:C86)</f>
        <v>0</v>
      </c>
    </row>
    <row r="83" spans="1:3" s="117" customFormat="1" ht="12" customHeight="1">
      <c r="A83" s="460" t="s">
        <v>335</v>
      </c>
      <c r="B83" s="439" t="s">
        <v>336</v>
      </c>
      <c r="C83" s="327"/>
    </row>
    <row r="84" spans="1:3" s="117" customFormat="1" ht="12" customHeight="1">
      <c r="A84" s="461" t="s">
        <v>337</v>
      </c>
      <c r="B84" s="440" t="s">
        <v>338</v>
      </c>
      <c r="C84" s="327"/>
    </row>
    <row r="85" spans="1:3" s="117" customFormat="1" ht="12" customHeight="1">
      <c r="A85" s="461" t="s">
        <v>339</v>
      </c>
      <c r="B85" s="440" t="s">
        <v>340</v>
      </c>
      <c r="C85" s="327"/>
    </row>
    <row r="86" spans="1:3" s="116" customFormat="1" ht="12" customHeight="1" thickBot="1">
      <c r="A86" s="462" t="s">
        <v>341</v>
      </c>
      <c r="B86" s="441" t="s">
        <v>342</v>
      </c>
      <c r="C86" s="327"/>
    </row>
    <row r="87" spans="1:3" s="116" customFormat="1" ht="12" customHeight="1" thickBot="1">
      <c r="A87" s="459" t="s">
        <v>343</v>
      </c>
      <c r="B87" s="317" t="s">
        <v>467</v>
      </c>
      <c r="C87" s="473"/>
    </row>
    <row r="88" spans="1:3" s="116" customFormat="1" ht="12" customHeight="1" thickBot="1">
      <c r="A88" s="459" t="s">
        <v>501</v>
      </c>
      <c r="B88" s="317" t="s">
        <v>344</v>
      </c>
      <c r="C88" s="473"/>
    </row>
    <row r="89" spans="1:3" s="116" customFormat="1" ht="12" customHeight="1" thickBot="1">
      <c r="A89" s="459" t="s">
        <v>502</v>
      </c>
      <c r="B89" s="446" t="s">
        <v>470</v>
      </c>
      <c r="C89" s="328">
        <f>+C66+C70+C75+C78+C82+C88+C87</f>
        <v>144800855</v>
      </c>
    </row>
    <row r="90" spans="1:3" s="116" customFormat="1" ht="12" customHeight="1" thickBot="1">
      <c r="A90" s="463" t="s">
        <v>503</v>
      </c>
      <c r="B90" s="447" t="s">
        <v>504</v>
      </c>
      <c r="C90" s="328">
        <f>+C65+C89</f>
        <v>301091952</v>
      </c>
    </row>
    <row r="91" spans="1:3" s="117" customFormat="1" ht="15" customHeight="1" thickBot="1">
      <c r="A91" s="267"/>
      <c r="B91" s="268"/>
      <c r="C91" s="388"/>
    </row>
    <row r="92" spans="1:3" s="76" customFormat="1" ht="16.5" customHeight="1" thickBot="1">
      <c r="A92" s="269"/>
      <c r="B92" s="270" t="s">
        <v>58</v>
      </c>
      <c r="C92" s="389"/>
    </row>
    <row r="93" spans="1:3" s="118" customFormat="1" ht="12" customHeight="1" thickBot="1">
      <c r="A93" s="431" t="s">
        <v>18</v>
      </c>
      <c r="B93" s="31" t="s">
        <v>508</v>
      </c>
      <c r="C93" s="321">
        <f>+C94+C95+C96+C97+C98+C111</f>
        <v>38683600</v>
      </c>
    </row>
    <row r="94" spans="1:3" ht="12" customHeight="1">
      <c r="A94" s="464" t="s">
        <v>97</v>
      </c>
      <c r="B94" s="10" t="s">
        <v>49</v>
      </c>
      <c r="C94" s="323">
        <v>18273000</v>
      </c>
    </row>
    <row r="95" spans="1:3" ht="12" customHeight="1">
      <c r="A95" s="457" t="s">
        <v>98</v>
      </c>
      <c r="B95" s="8" t="s">
        <v>182</v>
      </c>
      <c r="C95" s="324">
        <v>3126000</v>
      </c>
    </row>
    <row r="96" spans="1:3" ht="12" customHeight="1">
      <c r="A96" s="457" t="s">
        <v>99</v>
      </c>
      <c r="B96" s="8" t="s">
        <v>139</v>
      </c>
      <c r="C96" s="326">
        <v>11663000</v>
      </c>
    </row>
    <row r="97" spans="1:3" ht="12" customHeight="1">
      <c r="A97" s="457" t="s">
        <v>100</v>
      </c>
      <c r="B97" s="11" t="s">
        <v>183</v>
      </c>
      <c r="C97" s="326">
        <v>1999000</v>
      </c>
    </row>
    <row r="98" spans="1:3" ht="12" customHeight="1">
      <c r="A98" s="457" t="s">
        <v>111</v>
      </c>
      <c r="B98" s="19" t="s">
        <v>184</v>
      </c>
      <c r="C98" s="326">
        <v>3622600</v>
      </c>
    </row>
    <row r="99" spans="1:3" ht="12" customHeight="1">
      <c r="A99" s="457" t="s">
        <v>101</v>
      </c>
      <c r="B99" s="8" t="s">
        <v>505</v>
      </c>
      <c r="C99" s="326"/>
    </row>
    <row r="100" spans="1:3" ht="12" customHeight="1">
      <c r="A100" s="457" t="s">
        <v>102</v>
      </c>
      <c r="B100" s="163" t="s">
        <v>433</v>
      </c>
      <c r="C100" s="326"/>
    </row>
    <row r="101" spans="1:3" ht="12" customHeight="1">
      <c r="A101" s="457" t="s">
        <v>112</v>
      </c>
      <c r="B101" s="163" t="s">
        <v>432</v>
      </c>
      <c r="C101" s="326"/>
    </row>
    <row r="102" spans="1:3" ht="12" customHeight="1">
      <c r="A102" s="457" t="s">
        <v>113</v>
      </c>
      <c r="B102" s="163" t="s">
        <v>360</v>
      </c>
      <c r="C102" s="326"/>
    </row>
    <row r="103" spans="1:3" ht="12" customHeight="1">
      <c r="A103" s="457" t="s">
        <v>114</v>
      </c>
      <c r="B103" s="164" t="s">
        <v>361</v>
      </c>
      <c r="C103" s="326"/>
    </row>
    <row r="104" spans="1:3" ht="12" customHeight="1">
      <c r="A104" s="457" t="s">
        <v>115</v>
      </c>
      <c r="B104" s="164" t="s">
        <v>362</v>
      </c>
      <c r="C104" s="326"/>
    </row>
    <row r="105" spans="1:3" ht="12" customHeight="1">
      <c r="A105" s="457" t="s">
        <v>117</v>
      </c>
      <c r="B105" s="163" t="s">
        <v>363</v>
      </c>
      <c r="C105" s="326">
        <v>3622600</v>
      </c>
    </row>
    <row r="106" spans="1:3" ht="12" customHeight="1">
      <c r="A106" s="457" t="s">
        <v>185</v>
      </c>
      <c r="B106" s="163" t="s">
        <v>364</v>
      </c>
      <c r="C106" s="326"/>
    </row>
    <row r="107" spans="1:3" ht="12" customHeight="1">
      <c r="A107" s="457" t="s">
        <v>358</v>
      </c>
      <c r="B107" s="164" t="s">
        <v>365</v>
      </c>
      <c r="C107" s="326"/>
    </row>
    <row r="108" spans="1:3" ht="12" customHeight="1">
      <c r="A108" s="465" t="s">
        <v>359</v>
      </c>
      <c r="B108" s="165" t="s">
        <v>366</v>
      </c>
      <c r="C108" s="326"/>
    </row>
    <row r="109" spans="1:3" ht="12" customHeight="1">
      <c r="A109" s="457" t="s">
        <v>430</v>
      </c>
      <c r="B109" s="165" t="s">
        <v>367</v>
      </c>
      <c r="C109" s="326"/>
    </row>
    <row r="110" spans="1:3" ht="12" customHeight="1">
      <c r="A110" s="457" t="s">
        <v>431</v>
      </c>
      <c r="B110" s="164" t="s">
        <v>368</v>
      </c>
      <c r="C110" s="324"/>
    </row>
    <row r="111" spans="1:3" ht="12" customHeight="1">
      <c r="A111" s="457" t="s">
        <v>435</v>
      </c>
      <c r="B111" s="11" t="s">
        <v>50</v>
      </c>
      <c r="C111" s="324"/>
    </row>
    <row r="112" spans="1:3" ht="12" customHeight="1">
      <c r="A112" s="458" t="s">
        <v>436</v>
      </c>
      <c r="B112" s="8" t="s">
        <v>506</v>
      </c>
      <c r="C112" s="326"/>
    </row>
    <row r="113" spans="1:3" ht="12" customHeight="1" thickBot="1">
      <c r="A113" s="466" t="s">
        <v>437</v>
      </c>
      <c r="B113" s="166" t="s">
        <v>507</v>
      </c>
      <c r="C113" s="330"/>
    </row>
    <row r="114" spans="1:3" ht="12" customHeight="1" thickBot="1">
      <c r="A114" s="37" t="s">
        <v>19</v>
      </c>
      <c r="B114" s="30" t="s">
        <v>369</v>
      </c>
      <c r="C114" s="322">
        <f>+C115+C117+C119</f>
        <v>214375033</v>
      </c>
    </row>
    <row r="115" spans="1:3" ht="12" customHeight="1">
      <c r="A115" s="456" t="s">
        <v>103</v>
      </c>
      <c r="B115" s="8" t="s">
        <v>229</v>
      </c>
      <c r="C115" s="325">
        <v>170775033</v>
      </c>
    </row>
    <row r="116" spans="1:3" ht="12" customHeight="1">
      <c r="A116" s="456" t="s">
        <v>104</v>
      </c>
      <c r="B116" s="12" t="s">
        <v>373</v>
      </c>
      <c r="C116" s="325">
        <v>147175033</v>
      </c>
    </row>
    <row r="117" spans="1:3" ht="12" customHeight="1">
      <c r="A117" s="456" t="s">
        <v>105</v>
      </c>
      <c r="B117" s="12" t="s">
        <v>186</v>
      </c>
      <c r="C117" s="324">
        <v>43600000</v>
      </c>
    </row>
    <row r="118" spans="1:3" ht="12" customHeight="1">
      <c r="A118" s="456" t="s">
        <v>106</v>
      </c>
      <c r="B118" s="12" t="s">
        <v>374</v>
      </c>
      <c r="C118" s="292">
        <v>24000000</v>
      </c>
    </row>
    <row r="119" spans="1:3" ht="12" customHeight="1">
      <c r="A119" s="456" t="s">
        <v>107</v>
      </c>
      <c r="B119" s="319" t="s">
        <v>231</v>
      </c>
      <c r="C119" s="292"/>
    </row>
    <row r="120" spans="1:3" ht="12" customHeight="1">
      <c r="A120" s="456" t="s">
        <v>116</v>
      </c>
      <c r="B120" s="318" t="s">
        <v>419</v>
      </c>
      <c r="C120" s="292"/>
    </row>
    <row r="121" spans="1:3" ht="12" customHeight="1">
      <c r="A121" s="456" t="s">
        <v>118</v>
      </c>
      <c r="B121" s="435" t="s">
        <v>379</v>
      </c>
      <c r="C121" s="292"/>
    </row>
    <row r="122" spans="1:3" ht="12" customHeight="1">
      <c r="A122" s="456" t="s">
        <v>187</v>
      </c>
      <c r="B122" s="164" t="s">
        <v>362</v>
      </c>
      <c r="C122" s="292"/>
    </row>
    <row r="123" spans="1:3" ht="12" customHeight="1">
      <c r="A123" s="456" t="s">
        <v>188</v>
      </c>
      <c r="B123" s="164" t="s">
        <v>378</v>
      </c>
      <c r="C123" s="292"/>
    </row>
    <row r="124" spans="1:3" ht="12" customHeight="1">
      <c r="A124" s="456" t="s">
        <v>189</v>
      </c>
      <c r="B124" s="164" t="s">
        <v>377</v>
      </c>
      <c r="C124" s="292"/>
    </row>
    <row r="125" spans="1:3" ht="12" customHeight="1">
      <c r="A125" s="456" t="s">
        <v>370</v>
      </c>
      <c r="B125" s="164" t="s">
        <v>365</v>
      </c>
      <c r="C125" s="292"/>
    </row>
    <row r="126" spans="1:3" ht="12" customHeight="1">
      <c r="A126" s="456" t="s">
        <v>371</v>
      </c>
      <c r="B126" s="164" t="s">
        <v>376</v>
      </c>
      <c r="C126" s="292"/>
    </row>
    <row r="127" spans="1:3" ht="12" customHeight="1" thickBot="1">
      <c r="A127" s="465" t="s">
        <v>372</v>
      </c>
      <c r="B127" s="164" t="s">
        <v>375</v>
      </c>
      <c r="C127" s="294"/>
    </row>
    <row r="128" spans="1:3" ht="12" customHeight="1" thickBot="1">
      <c r="A128" s="37" t="s">
        <v>20</v>
      </c>
      <c r="B128" s="153" t="s">
        <v>440</v>
      </c>
      <c r="C128" s="322">
        <f>+C93+C114</f>
        <v>253058633</v>
      </c>
    </row>
    <row r="129" spans="1:3" ht="12" customHeight="1" thickBot="1">
      <c r="A129" s="37" t="s">
        <v>21</v>
      </c>
      <c r="B129" s="153" t="s">
        <v>441</v>
      </c>
      <c r="C129" s="322">
        <f>+C130+C131+C132</f>
        <v>0</v>
      </c>
    </row>
    <row r="130" spans="1:3" s="118" customFormat="1" ht="12" customHeight="1">
      <c r="A130" s="456" t="s">
        <v>270</v>
      </c>
      <c r="B130" s="9" t="s">
        <v>511</v>
      </c>
      <c r="C130" s="292"/>
    </row>
    <row r="131" spans="1:3" ht="12" customHeight="1">
      <c r="A131" s="456" t="s">
        <v>273</v>
      </c>
      <c r="B131" s="9" t="s">
        <v>449</v>
      </c>
      <c r="C131" s="292"/>
    </row>
    <row r="132" spans="1:3" ht="12" customHeight="1" thickBot="1">
      <c r="A132" s="465" t="s">
        <v>274</v>
      </c>
      <c r="B132" s="7" t="s">
        <v>510</v>
      </c>
      <c r="C132" s="292"/>
    </row>
    <row r="133" spans="1:3" ht="12" customHeight="1" thickBot="1">
      <c r="A133" s="37" t="s">
        <v>22</v>
      </c>
      <c r="B133" s="153" t="s">
        <v>442</v>
      </c>
      <c r="C133" s="322">
        <f>+C134+C135+C136+C137+C138+C139</f>
        <v>0</v>
      </c>
    </row>
    <row r="134" spans="1:3" ht="12" customHeight="1">
      <c r="A134" s="456" t="s">
        <v>90</v>
      </c>
      <c r="B134" s="9" t="s">
        <v>451</v>
      </c>
      <c r="C134" s="292"/>
    </row>
    <row r="135" spans="1:3" ht="12" customHeight="1">
      <c r="A135" s="456" t="s">
        <v>91</v>
      </c>
      <c r="B135" s="9" t="s">
        <v>443</v>
      </c>
      <c r="C135" s="292"/>
    </row>
    <row r="136" spans="1:3" ht="12" customHeight="1">
      <c r="A136" s="456" t="s">
        <v>92</v>
      </c>
      <c r="B136" s="9" t="s">
        <v>444</v>
      </c>
      <c r="C136" s="292"/>
    </row>
    <row r="137" spans="1:3" ht="12" customHeight="1">
      <c r="A137" s="456" t="s">
        <v>174</v>
      </c>
      <c r="B137" s="9" t="s">
        <v>509</v>
      </c>
      <c r="C137" s="292"/>
    </row>
    <row r="138" spans="1:3" ht="12" customHeight="1">
      <c r="A138" s="456" t="s">
        <v>175</v>
      </c>
      <c r="B138" s="9" t="s">
        <v>446</v>
      </c>
      <c r="C138" s="292"/>
    </row>
    <row r="139" spans="1:3" s="118" customFormat="1" ht="12" customHeight="1" thickBot="1">
      <c r="A139" s="465" t="s">
        <v>176</v>
      </c>
      <c r="B139" s="7" t="s">
        <v>447</v>
      </c>
      <c r="C139" s="292"/>
    </row>
    <row r="140" spans="1:11" ht="12" customHeight="1" thickBot="1">
      <c r="A140" s="37" t="s">
        <v>23</v>
      </c>
      <c r="B140" s="153" t="s">
        <v>526</v>
      </c>
      <c r="C140" s="328">
        <f>+C141+C142+C144+C145+C143</f>
        <v>45423367</v>
      </c>
      <c r="K140" s="274"/>
    </row>
    <row r="141" spans="1:3" ht="12.75">
      <c r="A141" s="456" t="s">
        <v>93</v>
      </c>
      <c r="B141" s="9" t="s">
        <v>380</v>
      </c>
      <c r="C141" s="292"/>
    </row>
    <row r="142" spans="1:3" ht="12" customHeight="1">
      <c r="A142" s="456" t="s">
        <v>94</v>
      </c>
      <c r="B142" s="9" t="s">
        <v>381</v>
      </c>
      <c r="C142" s="292">
        <v>1945367</v>
      </c>
    </row>
    <row r="143" spans="1:3" ht="12" customHeight="1">
      <c r="A143" s="456" t="s">
        <v>294</v>
      </c>
      <c r="B143" s="9" t="s">
        <v>525</v>
      </c>
      <c r="C143" s="292">
        <v>43478000</v>
      </c>
    </row>
    <row r="144" spans="1:3" s="118" customFormat="1" ht="12" customHeight="1">
      <c r="A144" s="456" t="s">
        <v>295</v>
      </c>
      <c r="B144" s="9" t="s">
        <v>456</v>
      </c>
      <c r="C144" s="292"/>
    </row>
    <row r="145" spans="1:3" s="118" customFormat="1" ht="12" customHeight="1" thickBot="1">
      <c r="A145" s="465" t="s">
        <v>296</v>
      </c>
      <c r="B145" s="7" t="s">
        <v>400</v>
      </c>
      <c r="C145" s="292"/>
    </row>
    <row r="146" spans="1:3" s="118" customFormat="1" ht="12" customHeight="1" thickBot="1">
      <c r="A146" s="37" t="s">
        <v>24</v>
      </c>
      <c r="B146" s="153" t="s">
        <v>457</v>
      </c>
      <c r="C146" s="331">
        <f>+C147+C148+C149+C150+C151</f>
        <v>0</v>
      </c>
    </row>
    <row r="147" spans="1:3" s="118" customFormat="1" ht="12" customHeight="1">
      <c r="A147" s="456" t="s">
        <v>95</v>
      </c>
      <c r="B147" s="9" t="s">
        <v>452</v>
      </c>
      <c r="C147" s="292"/>
    </row>
    <row r="148" spans="1:3" s="118" customFormat="1" ht="12" customHeight="1">
      <c r="A148" s="456" t="s">
        <v>96</v>
      </c>
      <c r="B148" s="9" t="s">
        <v>459</v>
      </c>
      <c r="C148" s="292"/>
    </row>
    <row r="149" spans="1:3" s="118" customFormat="1" ht="12" customHeight="1">
      <c r="A149" s="456" t="s">
        <v>306</v>
      </c>
      <c r="B149" s="9" t="s">
        <v>454</v>
      </c>
      <c r="C149" s="292"/>
    </row>
    <row r="150" spans="1:3" s="118" customFormat="1" ht="12" customHeight="1">
      <c r="A150" s="456" t="s">
        <v>307</v>
      </c>
      <c r="B150" s="9" t="s">
        <v>512</v>
      </c>
      <c r="C150" s="292"/>
    </row>
    <row r="151" spans="1:3" ht="12.75" customHeight="1" thickBot="1">
      <c r="A151" s="465" t="s">
        <v>458</v>
      </c>
      <c r="B151" s="7" t="s">
        <v>461</v>
      </c>
      <c r="C151" s="294"/>
    </row>
    <row r="152" spans="1:3" ht="12.75" customHeight="1" thickBot="1">
      <c r="A152" s="510" t="s">
        <v>25</v>
      </c>
      <c r="B152" s="153" t="s">
        <v>462</v>
      </c>
      <c r="C152" s="331"/>
    </row>
    <row r="153" spans="1:3" ht="12.75" customHeight="1" thickBot="1">
      <c r="A153" s="510" t="s">
        <v>26</v>
      </c>
      <c r="B153" s="153" t="s">
        <v>463</v>
      </c>
      <c r="C153" s="331"/>
    </row>
    <row r="154" spans="1:3" ht="12" customHeight="1" thickBot="1">
      <c r="A154" s="37" t="s">
        <v>27</v>
      </c>
      <c r="B154" s="153" t="s">
        <v>465</v>
      </c>
      <c r="C154" s="449">
        <f>+C129+C133+C140+C146+C152+C153</f>
        <v>45423367</v>
      </c>
    </row>
    <row r="155" spans="1:3" ht="15" customHeight="1" thickBot="1">
      <c r="A155" s="467" t="s">
        <v>28</v>
      </c>
      <c r="B155" s="403" t="s">
        <v>464</v>
      </c>
      <c r="C155" s="449">
        <f>+C128+C154</f>
        <v>298482000</v>
      </c>
    </row>
    <row r="156" spans="1:3" ht="13.5" thickBot="1">
      <c r="A156" s="411"/>
      <c r="B156" s="412"/>
      <c r="C156" s="413"/>
    </row>
    <row r="157" spans="1:3" ht="15" customHeight="1" thickBot="1">
      <c r="A157" s="271" t="s">
        <v>513</v>
      </c>
      <c r="B157" s="272"/>
      <c r="C157" s="150">
        <v>9</v>
      </c>
    </row>
    <row r="158" spans="1:3" ht="14.25" customHeight="1" thickBot="1">
      <c r="A158" s="271" t="s">
        <v>204</v>
      </c>
      <c r="B158" s="272"/>
      <c r="C158" s="150">
        <v>6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20" sqref="C20"/>
    </sheetView>
  </sheetViews>
  <sheetFormatPr defaultColWidth="9.00390625" defaultRowHeight="12.75"/>
  <cols>
    <col min="1" max="1" width="19.50390625" style="414" customWidth="1"/>
    <col min="2" max="2" width="72.00390625" style="415" customWidth="1"/>
    <col min="3" max="3" width="25.00390625" style="416" customWidth="1"/>
    <col min="4" max="16384" width="9.375" style="3" customWidth="1"/>
  </cols>
  <sheetData>
    <row r="1" spans="1:3" s="2" customFormat="1" ht="16.5" customHeight="1" thickBot="1">
      <c r="A1" s="259"/>
      <c r="B1" s="260"/>
      <c r="C1" s="273" t="str">
        <f>+CONCATENATE("9.1.1. melléklet a 2/",LEFT(ÖSSZEFÜGGÉSEK!A5,4),". (II.15.) önkormányzati rendelethez")</f>
        <v>9.1.1. melléklet a 2/2019. (II.15.) önkormányzati rendelethez</v>
      </c>
    </row>
    <row r="2" spans="1:3" s="114" customFormat="1" ht="21" customHeight="1">
      <c r="A2" s="429" t="s">
        <v>60</v>
      </c>
      <c r="B2" s="382" t="s">
        <v>225</v>
      </c>
      <c r="C2" s="384" t="s">
        <v>54</v>
      </c>
    </row>
    <row r="3" spans="1:3" s="114" customFormat="1" ht="16.5" thickBot="1">
      <c r="A3" s="261" t="s">
        <v>202</v>
      </c>
      <c r="B3" s="383" t="s">
        <v>420</v>
      </c>
      <c r="C3" s="509" t="s">
        <v>59</v>
      </c>
    </row>
    <row r="4" spans="1:3" s="115" customFormat="1" ht="15.75" customHeight="1" thickBot="1">
      <c r="A4" s="262"/>
      <c r="B4" s="262"/>
      <c r="C4" s="263" t="s">
        <v>542</v>
      </c>
    </row>
    <row r="5" spans="1:3" ht="13.5" thickBot="1">
      <c r="A5" s="430" t="s">
        <v>203</v>
      </c>
      <c r="B5" s="264" t="s">
        <v>55</v>
      </c>
      <c r="C5" s="385" t="s">
        <v>56</v>
      </c>
    </row>
    <row r="6" spans="1:3" s="76" customFormat="1" ht="12.75" customHeight="1" thickBot="1">
      <c r="A6" s="227" t="s">
        <v>485</v>
      </c>
      <c r="B6" s="228" t="s">
        <v>486</v>
      </c>
      <c r="C6" s="229" t="s">
        <v>487</v>
      </c>
    </row>
    <row r="7" spans="1:3" s="76" customFormat="1" ht="15.75" customHeight="1" thickBot="1">
      <c r="A7" s="265"/>
      <c r="B7" s="266" t="s">
        <v>57</v>
      </c>
      <c r="C7" s="386"/>
    </row>
    <row r="8" spans="1:3" s="76" customFormat="1" ht="12" customHeight="1" thickBot="1">
      <c r="A8" s="37" t="s">
        <v>18</v>
      </c>
      <c r="B8" s="21" t="s">
        <v>254</v>
      </c>
      <c r="C8" s="322">
        <f>+C9+C10+C11+C12+C13+C14</f>
        <v>57678626</v>
      </c>
    </row>
    <row r="9" spans="1:3" s="116" customFormat="1" ht="12" customHeight="1">
      <c r="A9" s="456" t="s">
        <v>97</v>
      </c>
      <c r="B9" s="439" t="s">
        <v>255</v>
      </c>
      <c r="C9" s="325">
        <v>17139378</v>
      </c>
    </row>
    <row r="10" spans="1:3" s="117" customFormat="1" ht="12" customHeight="1">
      <c r="A10" s="457" t="s">
        <v>98</v>
      </c>
      <c r="B10" s="440" t="s">
        <v>256</v>
      </c>
      <c r="C10" s="324">
        <v>18931500</v>
      </c>
    </row>
    <row r="11" spans="1:3" s="117" customFormat="1" ht="12" customHeight="1">
      <c r="A11" s="457" t="s">
        <v>99</v>
      </c>
      <c r="B11" s="440" t="s">
        <v>257</v>
      </c>
      <c r="C11" s="324">
        <v>17286496</v>
      </c>
    </row>
    <row r="12" spans="1:3" s="117" customFormat="1" ht="12" customHeight="1">
      <c r="A12" s="457" t="s">
        <v>100</v>
      </c>
      <c r="B12" s="440" t="s">
        <v>258</v>
      </c>
      <c r="C12" s="324">
        <v>1800000</v>
      </c>
    </row>
    <row r="13" spans="1:3" s="117" customFormat="1" ht="12" customHeight="1">
      <c r="A13" s="457" t="s">
        <v>148</v>
      </c>
      <c r="B13" s="440" t="s">
        <v>499</v>
      </c>
      <c r="C13" s="324">
        <v>1338580</v>
      </c>
    </row>
    <row r="14" spans="1:3" s="116" customFormat="1" ht="12" customHeight="1" thickBot="1">
      <c r="A14" s="458" t="s">
        <v>101</v>
      </c>
      <c r="B14" s="441" t="s">
        <v>422</v>
      </c>
      <c r="C14" s="324">
        <v>1182672</v>
      </c>
    </row>
    <row r="15" spans="1:3" s="116" customFormat="1" ht="12" customHeight="1" thickBot="1">
      <c r="A15" s="37" t="s">
        <v>19</v>
      </c>
      <c r="B15" s="317" t="s">
        <v>259</v>
      </c>
      <c r="C15" s="322">
        <f>+C16+C17+C18+C19+C20</f>
        <v>6165000</v>
      </c>
    </row>
    <row r="16" spans="1:3" s="116" customFormat="1" ht="12" customHeight="1">
      <c r="A16" s="456" t="s">
        <v>103</v>
      </c>
      <c r="B16" s="439" t="s">
        <v>260</v>
      </c>
      <c r="C16" s="325"/>
    </row>
    <row r="17" spans="1:3" s="116" customFormat="1" ht="12" customHeight="1">
      <c r="A17" s="457" t="s">
        <v>104</v>
      </c>
      <c r="B17" s="440" t="s">
        <v>261</v>
      </c>
      <c r="C17" s="324"/>
    </row>
    <row r="18" spans="1:3" s="116" customFormat="1" ht="12" customHeight="1">
      <c r="A18" s="457" t="s">
        <v>105</v>
      </c>
      <c r="B18" s="440" t="s">
        <v>413</v>
      </c>
      <c r="C18" s="324"/>
    </row>
    <row r="19" spans="1:3" s="116" customFormat="1" ht="12" customHeight="1">
      <c r="A19" s="457" t="s">
        <v>106</v>
      </c>
      <c r="B19" s="440" t="s">
        <v>414</v>
      </c>
      <c r="C19" s="324"/>
    </row>
    <row r="20" spans="1:3" s="116" customFormat="1" ht="12" customHeight="1">
      <c r="A20" s="457" t="s">
        <v>107</v>
      </c>
      <c r="B20" s="440" t="s">
        <v>262</v>
      </c>
      <c r="C20" s="324">
        <v>6165000</v>
      </c>
    </row>
    <row r="21" spans="1:3" s="117" customFormat="1" ht="12" customHeight="1" thickBot="1">
      <c r="A21" s="458" t="s">
        <v>116</v>
      </c>
      <c r="B21" s="441" t="s">
        <v>263</v>
      </c>
      <c r="C21" s="326"/>
    </row>
    <row r="22" spans="1:3" s="117" customFormat="1" ht="12" customHeight="1" thickBot="1">
      <c r="A22" s="37" t="s">
        <v>20</v>
      </c>
      <c r="B22" s="21" t="s">
        <v>264</v>
      </c>
      <c r="C22" s="322">
        <f>+C23+C24+C25+C26+C27</f>
        <v>0</v>
      </c>
    </row>
    <row r="23" spans="1:3" s="117" customFormat="1" ht="12" customHeight="1">
      <c r="A23" s="456" t="s">
        <v>86</v>
      </c>
      <c r="B23" s="439" t="s">
        <v>265</v>
      </c>
      <c r="C23" s="325"/>
    </row>
    <row r="24" spans="1:3" s="116" customFormat="1" ht="12" customHeight="1">
      <c r="A24" s="457" t="s">
        <v>87</v>
      </c>
      <c r="B24" s="440" t="s">
        <v>266</v>
      </c>
      <c r="C24" s="324"/>
    </row>
    <row r="25" spans="1:3" s="117" customFormat="1" ht="12" customHeight="1">
      <c r="A25" s="457" t="s">
        <v>88</v>
      </c>
      <c r="B25" s="440" t="s">
        <v>415</v>
      </c>
      <c r="C25" s="324"/>
    </row>
    <row r="26" spans="1:3" s="117" customFormat="1" ht="12" customHeight="1">
      <c r="A26" s="457" t="s">
        <v>89</v>
      </c>
      <c r="B26" s="440" t="s">
        <v>416</v>
      </c>
      <c r="C26" s="324"/>
    </row>
    <row r="27" spans="1:3" s="117" customFormat="1" ht="12" customHeight="1">
      <c r="A27" s="457" t="s">
        <v>170</v>
      </c>
      <c r="B27" s="440" t="s">
        <v>267</v>
      </c>
      <c r="C27" s="324"/>
    </row>
    <row r="28" spans="1:3" s="117" customFormat="1" ht="12" customHeight="1" thickBot="1">
      <c r="A28" s="458" t="s">
        <v>171</v>
      </c>
      <c r="B28" s="441" t="s">
        <v>268</v>
      </c>
      <c r="C28" s="326"/>
    </row>
    <row r="29" spans="1:3" s="117" customFormat="1" ht="12" customHeight="1" thickBot="1">
      <c r="A29" s="37" t="s">
        <v>172</v>
      </c>
      <c r="B29" s="21" t="s">
        <v>269</v>
      </c>
      <c r="C29" s="328">
        <f>+C30+C34+C35+C36</f>
        <v>14545000</v>
      </c>
    </row>
    <row r="30" spans="1:3" s="117" customFormat="1" ht="12" customHeight="1">
      <c r="A30" s="456" t="s">
        <v>270</v>
      </c>
      <c r="B30" s="439" t="s">
        <v>500</v>
      </c>
      <c r="C30" s="434">
        <f>+C31+C32+C33</f>
        <v>12070000</v>
      </c>
    </row>
    <row r="31" spans="1:3" s="117" customFormat="1" ht="12" customHeight="1">
      <c r="A31" s="457" t="s">
        <v>271</v>
      </c>
      <c r="B31" s="440" t="s">
        <v>276</v>
      </c>
      <c r="C31" s="324">
        <v>2137000</v>
      </c>
    </row>
    <row r="32" spans="1:3" s="117" customFormat="1" ht="12" customHeight="1">
      <c r="A32" s="457" t="s">
        <v>272</v>
      </c>
      <c r="B32" s="440" t="s">
        <v>277</v>
      </c>
      <c r="C32" s="324">
        <v>0</v>
      </c>
    </row>
    <row r="33" spans="1:3" s="117" customFormat="1" ht="12" customHeight="1">
      <c r="A33" s="457" t="s">
        <v>426</v>
      </c>
      <c r="B33" s="500" t="s">
        <v>427</v>
      </c>
      <c r="C33" s="324">
        <v>9933000</v>
      </c>
    </row>
    <row r="34" spans="1:3" s="117" customFormat="1" ht="12" customHeight="1">
      <c r="A34" s="457" t="s">
        <v>273</v>
      </c>
      <c r="B34" s="440" t="s">
        <v>278</v>
      </c>
      <c r="C34" s="324">
        <v>2412000</v>
      </c>
    </row>
    <row r="35" spans="1:3" s="117" customFormat="1" ht="12" customHeight="1">
      <c r="A35" s="457" t="s">
        <v>274</v>
      </c>
      <c r="B35" s="440" t="s">
        <v>279</v>
      </c>
      <c r="C35" s="324"/>
    </row>
    <row r="36" spans="1:3" s="117" customFormat="1" ht="12" customHeight="1" thickBot="1">
      <c r="A36" s="458" t="s">
        <v>275</v>
      </c>
      <c r="B36" s="441" t="s">
        <v>280</v>
      </c>
      <c r="C36" s="326">
        <v>63000</v>
      </c>
    </row>
    <row r="37" spans="1:3" s="117" customFormat="1" ht="12" customHeight="1" thickBot="1">
      <c r="A37" s="37" t="s">
        <v>22</v>
      </c>
      <c r="B37" s="21" t="s">
        <v>423</v>
      </c>
      <c r="C37" s="322">
        <f>SUM(C38:C48)</f>
        <v>981326</v>
      </c>
    </row>
    <row r="38" spans="1:3" s="117" customFormat="1" ht="12" customHeight="1">
      <c r="A38" s="456" t="s">
        <v>90</v>
      </c>
      <c r="B38" s="439" t="s">
        <v>283</v>
      </c>
      <c r="C38" s="325"/>
    </row>
    <row r="39" spans="1:3" s="117" customFormat="1" ht="12" customHeight="1">
      <c r="A39" s="457" t="s">
        <v>91</v>
      </c>
      <c r="B39" s="440" t="s">
        <v>284</v>
      </c>
      <c r="C39" s="324">
        <v>77000</v>
      </c>
    </row>
    <row r="40" spans="1:3" s="117" customFormat="1" ht="12" customHeight="1">
      <c r="A40" s="457" t="s">
        <v>92</v>
      </c>
      <c r="B40" s="440" t="s">
        <v>285</v>
      </c>
      <c r="C40" s="324"/>
    </row>
    <row r="41" spans="1:3" s="117" customFormat="1" ht="12" customHeight="1">
      <c r="A41" s="457" t="s">
        <v>174</v>
      </c>
      <c r="B41" s="440" t="s">
        <v>286</v>
      </c>
      <c r="C41" s="324">
        <v>767000</v>
      </c>
    </row>
    <row r="42" spans="1:3" s="117" customFormat="1" ht="12" customHeight="1">
      <c r="A42" s="457" t="s">
        <v>175</v>
      </c>
      <c r="B42" s="440" t="s">
        <v>287</v>
      </c>
      <c r="C42" s="324"/>
    </row>
    <row r="43" spans="1:3" s="117" customFormat="1" ht="12" customHeight="1">
      <c r="A43" s="457" t="s">
        <v>176</v>
      </c>
      <c r="B43" s="440" t="s">
        <v>288</v>
      </c>
      <c r="C43" s="324">
        <v>136000</v>
      </c>
    </row>
    <row r="44" spans="1:3" s="117" customFormat="1" ht="12" customHeight="1">
      <c r="A44" s="457" t="s">
        <v>177</v>
      </c>
      <c r="B44" s="440" t="s">
        <v>289</v>
      </c>
      <c r="C44" s="324"/>
    </row>
    <row r="45" spans="1:3" s="117" customFormat="1" ht="12" customHeight="1">
      <c r="A45" s="457" t="s">
        <v>178</v>
      </c>
      <c r="B45" s="440" t="s">
        <v>290</v>
      </c>
      <c r="C45" s="324">
        <v>1326</v>
      </c>
    </row>
    <row r="46" spans="1:3" s="117" customFormat="1" ht="12" customHeight="1">
      <c r="A46" s="457" t="s">
        <v>281</v>
      </c>
      <c r="B46" s="440" t="s">
        <v>291</v>
      </c>
      <c r="C46" s="327"/>
    </row>
    <row r="47" spans="1:3" s="117" customFormat="1" ht="12" customHeight="1">
      <c r="A47" s="458" t="s">
        <v>282</v>
      </c>
      <c r="B47" s="441" t="s">
        <v>425</v>
      </c>
      <c r="C47" s="425"/>
    </row>
    <row r="48" spans="1:3" s="117" customFormat="1" ht="12" customHeight="1" thickBot="1">
      <c r="A48" s="458" t="s">
        <v>424</v>
      </c>
      <c r="B48" s="441" t="s">
        <v>292</v>
      </c>
      <c r="C48" s="425"/>
    </row>
    <row r="49" spans="1:3" s="117" customFormat="1" ht="12" customHeight="1" thickBot="1">
      <c r="A49" s="37" t="s">
        <v>23</v>
      </c>
      <c r="B49" s="21" t="s">
        <v>293</v>
      </c>
      <c r="C49" s="322">
        <f>SUM(C50:C54)</f>
        <v>0</v>
      </c>
    </row>
    <row r="50" spans="1:3" s="117" customFormat="1" ht="12" customHeight="1">
      <c r="A50" s="456" t="s">
        <v>93</v>
      </c>
      <c r="B50" s="439" t="s">
        <v>297</v>
      </c>
      <c r="C50" s="472"/>
    </row>
    <row r="51" spans="1:3" s="117" customFormat="1" ht="12" customHeight="1">
      <c r="A51" s="457" t="s">
        <v>94</v>
      </c>
      <c r="B51" s="440" t="s">
        <v>298</v>
      </c>
      <c r="C51" s="327"/>
    </row>
    <row r="52" spans="1:3" s="117" customFormat="1" ht="12" customHeight="1">
      <c r="A52" s="457" t="s">
        <v>294</v>
      </c>
      <c r="B52" s="440" t="s">
        <v>299</v>
      </c>
      <c r="C52" s="327"/>
    </row>
    <row r="53" spans="1:3" s="117" customFormat="1" ht="12" customHeight="1">
      <c r="A53" s="457" t="s">
        <v>295</v>
      </c>
      <c r="B53" s="440" t="s">
        <v>300</v>
      </c>
      <c r="C53" s="327"/>
    </row>
    <row r="54" spans="1:3" s="117" customFormat="1" ht="12" customHeight="1" thickBot="1">
      <c r="A54" s="458" t="s">
        <v>296</v>
      </c>
      <c r="B54" s="441" t="s">
        <v>301</v>
      </c>
      <c r="C54" s="425"/>
    </row>
    <row r="55" spans="1:3" s="117" customFormat="1" ht="12" customHeight="1" thickBot="1">
      <c r="A55" s="37" t="s">
        <v>179</v>
      </c>
      <c r="B55" s="21" t="s">
        <v>302</v>
      </c>
      <c r="C55" s="322">
        <f>SUM(C56:C58)</f>
        <v>0</v>
      </c>
    </row>
    <row r="56" spans="1:3" s="117" customFormat="1" ht="12" customHeight="1">
      <c r="A56" s="456" t="s">
        <v>95</v>
      </c>
      <c r="B56" s="439" t="s">
        <v>303</v>
      </c>
      <c r="C56" s="325"/>
    </row>
    <row r="57" spans="1:3" s="117" customFormat="1" ht="12" customHeight="1">
      <c r="A57" s="457" t="s">
        <v>96</v>
      </c>
      <c r="B57" s="440" t="s">
        <v>417</v>
      </c>
      <c r="C57" s="324"/>
    </row>
    <row r="58" spans="1:3" s="117" customFormat="1" ht="12" customHeight="1">
      <c r="A58" s="457" t="s">
        <v>306</v>
      </c>
      <c r="B58" s="440" t="s">
        <v>304</v>
      </c>
      <c r="C58" s="324"/>
    </row>
    <row r="59" spans="1:3" s="117" customFormat="1" ht="12" customHeight="1" thickBot="1">
      <c r="A59" s="458" t="s">
        <v>307</v>
      </c>
      <c r="B59" s="441" t="s">
        <v>305</v>
      </c>
      <c r="C59" s="326"/>
    </row>
    <row r="60" spans="1:3" s="117" customFormat="1" ht="12" customHeight="1" thickBot="1">
      <c r="A60" s="37" t="s">
        <v>25</v>
      </c>
      <c r="B60" s="317" t="s">
        <v>308</v>
      </c>
      <c r="C60" s="322">
        <f>SUM(C61:C63)</f>
        <v>76921145</v>
      </c>
    </row>
    <row r="61" spans="1:3" s="117" customFormat="1" ht="12" customHeight="1">
      <c r="A61" s="456" t="s">
        <v>180</v>
      </c>
      <c r="B61" s="439" t="s">
        <v>310</v>
      </c>
      <c r="C61" s="327"/>
    </row>
    <row r="62" spans="1:3" s="117" customFormat="1" ht="12" customHeight="1">
      <c r="A62" s="457" t="s">
        <v>181</v>
      </c>
      <c r="B62" s="440" t="s">
        <v>418</v>
      </c>
      <c r="C62" s="327"/>
    </row>
    <row r="63" spans="1:3" s="117" customFormat="1" ht="12" customHeight="1">
      <c r="A63" s="457" t="s">
        <v>230</v>
      </c>
      <c r="B63" s="440" t="s">
        <v>311</v>
      </c>
      <c r="C63" s="327">
        <v>76921145</v>
      </c>
    </row>
    <row r="64" spans="1:3" s="117" customFormat="1" ht="12" customHeight="1" thickBot="1">
      <c r="A64" s="458" t="s">
        <v>309</v>
      </c>
      <c r="B64" s="441" t="s">
        <v>312</v>
      </c>
      <c r="C64" s="327">
        <v>4554695</v>
      </c>
    </row>
    <row r="65" spans="1:3" s="117" customFormat="1" ht="12" customHeight="1" thickBot="1">
      <c r="A65" s="37" t="s">
        <v>26</v>
      </c>
      <c r="B65" s="21" t="s">
        <v>313</v>
      </c>
      <c r="C65" s="328">
        <f>+C8+C15+C22+C29+C37+C49+C55+C60</f>
        <v>156291097</v>
      </c>
    </row>
    <row r="66" spans="1:3" s="117" customFormat="1" ht="12" customHeight="1" thickBot="1">
      <c r="A66" s="459" t="s">
        <v>404</v>
      </c>
      <c r="B66" s="317" t="s">
        <v>315</v>
      </c>
      <c r="C66" s="322">
        <f>SUM(C67:C69)</f>
        <v>0</v>
      </c>
    </row>
    <row r="67" spans="1:3" s="117" customFormat="1" ht="12" customHeight="1">
      <c r="A67" s="456" t="s">
        <v>346</v>
      </c>
      <c r="B67" s="439" t="s">
        <v>316</v>
      </c>
      <c r="C67" s="327"/>
    </row>
    <row r="68" spans="1:3" s="117" customFormat="1" ht="12" customHeight="1">
      <c r="A68" s="457" t="s">
        <v>355</v>
      </c>
      <c r="B68" s="440" t="s">
        <v>317</v>
      </c>
      <c r="C68" s="327"/>
    </row>
    <row r="69" spans="1:3" s="117" customFormat="1" ht="12" customHeight="1" thickBot="1">
      <c r="A69" s="458" t="s">
        <v>356</v>
      </c>
      <c r="B69" s="442" t="s">
        <v>318</v>
      </c>
      <c r="C69" s="327"/>
    </row>
    <row r="70" spans="1:3" s="117" customFormat="1" ht="12" customHeight="1" thickBot="1">
      <c r="A70" s="459" t="s">
        <v>319</v>
      </c>
      <c r="B70" s="317" t="s">
        <v>320</v>
      </c>
      <c r="C70" s="322">
        <f>SUM(C71:C74)</f>
        <v>0</v>
      </c>
    </row>
    <row r="71" spans="1:3" s="117" customFormat="1" ht="12" customHeight="1">
      <c r="A71" s="456" t="s">
        <v>149</v>
      </c>
      <c r="B71" s="439" t="s">
        <v>321</v>
      </c>
      <c r="C71" s="327"/>
    </row>
    <row r="72" spans="1:3" s="117" customFormat="1" ht="12" customHeight="1">
      <c r="A72" s="457" t="s">
        <v>150</v>
      </c>
      <c r="B72" s="440" t="s">
        <v>322</v>
      </c>
      <c r="C72" s="327"/>
    </row>
    <row r="73" spans="1:3" s="117" customFormat="1" ht="12" customHeight="1">
      <c r="A73" s="457" t="s">
        <v>347</v>
      </c>
      <c r="B73" s="440" t="s">
        <v>323</v>
      </c>
      <c r="C73" s="327"/>
    </row>
    <row r="74" spans="1:3" s="117" customFormat="1" ht="12" customHeight="1" thickBot="1">
      <c r="A74" s="458" t="s">
        <v>348</v>
      </c>
      <c r="B74" s="441" t="s">
        <v>324</v>
      </c>
      <c r="C74" s="327"/>
    </row>
    <row r="75" spans="1:3" s="117" customFormat="1" ht="12" customHeight="1" thickBot="1">
      <c r="A75" s="459" t="s">
        <v>325</v>
      </c>
      <c r="B75" s="317" t="s">
        <v>326</v>
      </c>
      <c r="C75" s="322">
        <f>SUM(C76:C77)</f>
        <v>144800855</v>
      </c>
    </row>
    <row r="76" spans="1:3" s="117" customFormat="1" ht="12" customHeight="1">
      <c r="A76" s="456" t="s">
        <v>349</v>
      </c>
      <c r="B76" s="439" t="s">
        <v>327</v>
      </c>
      <c r="C76" s="327">
        <v>144800855</v>
      </c>
    </row>
    <row r="77" spans="1:3" s="117" customFormat="1" ht="12" customHeight="1" thickBot="1">
      <c r="A77" s="458" t="s">
        <v>350</v>
      </c>
      <c r="B77" s="441" t="s">
        <v>328</v>
      </c>
      <c r="C77" s="327"/>
    </row>
    <row r="78" spans="1:3" s="116" customFormat="1" ht="12" customHeight="1" thickBot="1">
      <c r="A78" s="459" t="s">
        <v>329</v>
      </c>
      <c r="B78" s="317" t="s">
        <v>330</v>
      </c>
      <c r="C78" s="322">
        <f>SUM(C79:C81)</f>
        <v>0</v>
      </c>
    </row>
    <row r="79" spans="1:3" s="117" customFormat="1" ht="12" customHeight="1">
      <c r="A79" s="456" t="s">
        <v>351</v>
      </c>
      <c r="B79" s="439" t="s">
        <v>331</v>
      </c>
      <c r="C79" s="327"/>
    </row>
    <row r="80" spans="1:3" s="117" customFormat="1" ht="12" customHeight="1">
      <c r="A80" s="457" t="s">
        <v>352</v>
      </c>
      <c r="B80" s="440" t="s">
        <v>332</v>
      </c>
      <c r="C80" s="327"/>
    </row>
    <row r="81" spans="1:3" s="117" customFormat="1" ht="12" customHeight="1" thickBot="1">
      <c r="A81" s="458" t="s">
        <v>353</v>
      </c>
      <c r="B81" s="441" t="s">
        <v>333</v>
      </c>
      <c r="C81" s="327"/>
    </row>
    <row r="82" spans="1:3" s="117" customFormat="1" ht="12" customHeight="1" thickBot="1">
      <c r="A82" s="459" t="s">
        <v>334</v>
      </c>
      <c r="B82" s="317" t="s">
        <v>354</v>
      </c>
      <c r="C82" s="322">
        <f>SUM(C83:C86)</f>
        <v>0</v>
      </c>
    </row>
    <row r="83" spans="1:3" s="117" customFormat="1" ht="12" customHeight="1">
      <c r="A83" s="460" t="s">
        <v>335</v>
      </c>
      <c r="B83" s="439" t="s">
        <v>336</v>
      </c>
      <c r="C83" s="327"/>
    </row>
    <row r="84" spans="1:3" s="117" customFormat="1" ht="12" customHeight="1">
      <c r="A84" s="461" t="s">
        <v>337</v>
      </c>
      <c r="B84" s="440" t="s">
        <v>338</v>
      </c>
      <c r="C84" s="327"/>
    </row>
    <row r="85" spans="1:3" s="117" customFormat="1" ht="12" customHeight="1">
      <c r="A85" s="461" t="s">
        <v>339</v>
      </c>
      <c r="B85" s="440" t="s">
        <v>340</v>
      </c>
      <c r="C85" s="327"/>
    </row>
    <row r="86" spans="1:3" s="116" customFormat="1" ht="12" customHeight="1" thickBot="1">
      <c r="A86" s="462" t="s">
        <v>341</v>
      </c>
      <c r="B86" s="441" t="s">
        <v>342</v>
      </c>
      <c r="C86" s="327"/>
    </row>
    <row r="87" spans="1:3" s="116" customFormat="1" ht="12" customHeight="1" thickBot="1">
      <c r="A87" s="459" t="s">
        <v>343</v>
      </c>
      <c r="B87" s="317" t="s">
        <v>467</v>
      </c>
      <c r="C87" s="473"/>
    </row>
    <row r="88" spans="1:3" s="116" customFormat="1" ht="12" customHeight="1" thickBot="1">
      <c r="A88" s="459" t="s">
        <v>501</v>
      </c>
      <c r="B88" s="317" t="s">
        <v>344</v>
      </c>
      <c r="C88" s="473"/>
    </row>
    <row r="89" spans="1:3" s="116" customFormat="1" ht="12" customHeight="1" thickBot="1">
      <c r="A89" s="459" t="s">
        <v>502</v>
      </c>
      <c r="B89" s="446" t="s">
        <v>470</v>
      </c>
      <c r="C89" s="328">
        <f>+C66+C70+C75+C78+C82+C88+C87</f>
        <v>144800855</v>
      </c>
    </row>
    <row r="90" spans="1:3" s="116" customFormat="1" ht="12" customHeight="1" thickBot="1">
      <c r="A90" s="463" t="s">
        <v>503</v>
      </c>
      <c r="B90" s="447" t="s">
        <v>504</v>
      </c>
      <c r="C90" s="328">
        <f>+C65+C89</f>
        <v>301091952</v>
      </c>
    </row>
    <row r="91" spans="1:3" s="117" customFormat="1" ht="15" customHeight="1" thickBot="1">
      <c r="A91" s="267"/>
      <c r="B91" s="268"/>
      <c r="C91" s="388"/>
    </row>
    <row r="92" spans="1:3" s="76" customFormat="1" ht="16.5" customHeight="1" thickBot="1">
      <c r="A92" s="269"/>
      <c r="B92" s="270" t="s">
        <v>58</v>
      </c>
      <c r="C92" s="389"/>
    </row>
    <row r="93" spans="1:3" s="118" customFormat="1" ht="12" customHeight="1" thickBot="1">
      <c r="A93" s="431" t="s">
        <v>18</v>
      </c>
      <c r="B93" s="31" t="s">
        <v>508</v>
      </c>
      <c r="C93" s="321">
        <f>+C94+C95+C96+C97+C98+C111</f>
        <v>38683600</v>
      </c>
    </row>
    <row r="94" spans="1:3" ht="12" customHeight="1">
      <c r="A94" s="464" t="s">
        <v>97</v>
      </c>
      <c r="B94" s="10" t="s">
        <v>49</v>
      </c>
      <c r="C94" s="323">
        <v>18273000</v>
      </c>
    </row>
    <row r="95" spans="1:3" ht="12" customHeight="1">
      <c r="A95" s="457" t="s">
        <v>98</v>
      </c>
      <c r="B95" s="8" t="s">
        <v>182</v>
      </c>
      <c r="C95" s="324">
        <v>3126000</v>
      </c>
    </row>
    <row r="96" spans="1:3" ht="12" customHeight="1">
      <c r="A96" s="457" t="s">
        <v>99</v>
      </c>
      <c r="B96" s="8" t="s">
        <v>139</v>
      </c>
      <c r="C96" s="326">
        <v>11663000</v>
      </c>
    </row>
    <row r="97" spans="1:3" ht="12" customHeight="1">
      <c r="A97" s="457" t="s">
        <v>100</v>
      </c>
      <c r="B97" s="11" t="s">
        <v>183</v>
      </c>
      <c r="C97" s="326">
        <v>1999000</v>
      </c>
    </row>
    <row r="98" spans="1:3" ht="12" customHeight="1">
      <c r="A98" s="457" t="s">
        <v>111</v>
      </c>
      <c r="B98" s="19" t="s">
        <v>184</v>
      </c>
      <c r="C98" s="326">
        <v>3622600</v>
      </c>
    </row>
    <row r="99" spans="1:3" ht="12" customHeight="1">
      <c r="A99" s="457" t="s">
        <v>101</v>
      </c>
      <c r="B99" s="8" t="s">
        <v>505</v>
      </c>
      <c r="C99" s="326"/>
    </row>
    <row r="100" spans="1:3" ht="12" customHeight="1">
      <c r="A100" s="457" t="s">
        <v>102</v>
      </c>
      <c r="B100" s="163" t="s">
        <v>433</v>
      </c>
      <c r="C100" s="326"/>
    </row>
    <row r="101" spans="1:3" ht="12" customHeight="1">
      <c r="A101" s="457" t="s">
        <v>112</v>
      </c>
      <c r="B101" s="163" t="s">
        <v>432</v>
      </c>
      <c r="C101" s="326"/>
    </row>
    <row r="102" spans="1:3" ht="12" customHeight="1">
      <c r="A102" s="457" t="s">
        <v>113</v>
      </c>
      <c r="B102" s="163" t="s">
        <v>360</v>
      </c>
      <c r="C102" s="326"/>
    </row>
    <row r="103" spans="1:3" ht="12" customHeight="1">
      <c r="A103" s="457" t="s">
        <v>114</v>
      </c>
      <c r="B103" s="164" t="s">
        <v>361</v>
      </c>
      <c r="C103" s="326"/>
    </row>
    <row r="104" spans="1:3" ht="12" customHeight="1">
      <c r="A104" s="457" t="s">
        <v>115</v>
      </c>
      <c r="B104" s="164" t="s">
        <v>362</v>
      </c>
      <c r="C104" s="326"/>
    </row>
    <row r="105" spans="1:3" ht="12" customHeight="1">
      <c r="A105" s="457" t="s">
        <v>117</v>
      </c>
      <c r="B105" s="163" t="s">
        <v>363</v>
      </c>
      <c r="C105" s="326">
        <v>3622600</v>
      </c>
    </row>
    <row r="106" spans="1:3" ht="12" customHeight="1">
      <c r="A106" s="457" t="s">
        <v>185</v>
      </c>
      <c r="B106" s="163" t="s">
        <v>364</v>
      </c>
      <c r="C106" s="326"/>
    </row>
    <row r="107" spans="1:3" ht="12" customHeight="1">
      <c r="A107" s="457" t="s">
        <v>358</v>
      </c>
      <c r="B107" s="164" t="s">
        <v>365</v>
      </c>
      <c r="C107" s="326"/>
    </row>
    <row r="108" spans="1:3" ht="12" customHeight="1">
      <c r="A108" s="465" t="s">
        <v>359</v>
      </c>
      <c r="B108" s="165" t="s">
        <v>366</v>
      </c>
      <c r="C108" s="326"/>
    </row>
    <row r="109" spans="1:3" ht="12" customHeight="1">
      <c r="A109" s="457" t="s">
        <v>430</v>
      </c>
      <c r="B109" s="165" t="s">
        <v>367</v>
      </c>
      <c r="C109" s="326"/>
    </row>
    <row r="110" spans="1:3" ht="12" customHeight="1">
      <c r="A110" s="457" t="s">
        <v>431</v>
      </c>
      <c r="B110" s="164" t="s">
        <v>368</v>
      </c>
      <c r="C110" s="324"/>
    </row>
    <row r="111" spans="1:3" ht="12" customHeight="1">
      <c r="A111" s="457" t="s">
        <v>435</v>
      </c>
      <c r="B111" s="11" t="s">
        <v>50</v>
      </c>
      <c r="C111" s="324"/>
    </row>
    <row r="112" spans="1:3" ht="12" customHeight="1">
      <c r="A112" s="458" t="s">
        <v>436</v>
      </c>
      <c r="B112" s="8" t="s">
        <v>506</v>
      </c>
      <c r="C112" s="326"/>
    </row>
    <row r="113" spans="1:3" ht="12" customHeight="1" thickBot="1">
      <c r="A113" s="466" t="s">
        <v>437</v>
      </c>
      <c r="B113" s="166" t="s">
        <v>507</v>
      </c>
      <c r="C113" s="330"/>
    </row>
    <row r="114" spans="1:3" ht="12" customHeight="1" thickBot="1">
      <c r="A114" s="37" t="s">
        <v>19</v>
      </c>
      <c r="B114" s="30" t="s">
        <v>369</v>
      </c>
      <c r="C114" s="322">
        <f>+C115+C117+C119</f>
        <v>214375033</v>
      </c>
    </row>
    <row r="115" spans="1:3" ht="12" customHeight="1">
      <c r="A115" s="456" t="s">
        <v>103</v>
      </c>
      <c r="B115" s="8" t="s">
        <v>229</v>
      </c>
      <c r="C115" s="325">
        <v>170775033</v>
      </c>
    </row>
    <row r="116" spans="1:3" ht="12" customHeight="1">
      <c r="A116" s="456" t="s">
        <v>104</v>
      </c>
      <c r="B116" s="12" t="s">
        <v>373</v>
      </c>
      <c r="C116" s="325">
        <v>147175033</v>
      </c>
    </row>
    <row r="117" spans="1:3" ht="12" customHeight="1">
      <c r="A117" s="456" t="s">
        <v>105</v>
      </c>
      <c r="B117" s="12" t="s">
        <v>186</v>
      </c>
      <c r="C117" s="324">
        <v>43600000</v>
      </c>
    </row>
    <row r="118" spans="1:3" ht="12" customHeight="1">
      <c r="A118" s="456" t="s">
        <v>106</v>
      </c>
      <c r="B118" s="12" t="s">
        <v>374</v>
      </c>
      <c r="C118" s="292">
        <v>24000000</v>
      </c>
    </row>
    <row r="119" spans="1:3" ht="12" customHeight="1">
      <c r="A119" s="456" t="s">
        <v>107</v>
      </c>
      <c r="B119" s="319" t="s">
        <v>231</v>
      </c>
      <c r="C119" s="292"/>
    </row>
    <row r="120" spans="1:3" ht="12" customHeight="1">
      <c r="A120" s="456" t="s">
        <v>116</v>
      </c>
      <c r="B120" s="318" t="s">
        <v>419</v>
      </c>
      <c r="C120" s="292"/>
    </row>
    <row r="121" spans="1:3" ht="12" customHeight="1">
      <c r="A121" s="456" t="s">
        <v>118</v>
      </c>
      <c r="B121" s="435" t="s">
        <v>379</v>
      </c>
      <c r="C121" s="292"/>
    </row>
    <row r="122" spans="1:3" ht="12" customHeight="1">
      <c r="A122" s="456" t="s">
        <v>187</v>
      </c>
      <c r="B122" s="164" t="s">
        <v>362</v>
      </c>
      <c r="C122" s="292"/>
    </row>
    <row r="123" spans="1:3" ht="12" customHeight="1">
      <c r="A123" s="456" t="s">
        <v>188</v>
      </c>
      <c r="B123" s="164" t="s">
        <v>378</v>
      </c>
      <c r="C123" s="292"/>
    </row>
    <row r="124" spans="1:3" ht="12" customHeight="1">
      <c r="A124" s="456" t="s">
        <v>189</v>
      </c>
      <c r="B124" s="164" t="s">
        <v>377</v>
      </c>
      <c r="C124" s="292"/>
    </row>
    <row r="125" spans="1:3" ht="12" customHeight="1">
      <c r="A125" s="456" t="s">
        <v>370</v>
      </c>
      <c r="B125" s="164" t="s">
        <v>365</v>
      </c>
      <c r="C125" s="292"/>
    </row>
    <row r="126" spans="1:3" ht="12" customHeight="1">
      <c r="A126" s="456" t="s">
        <v>371</v>
      </c>
      <c r="B126" s="164" t="s">
        <v>376</v>
      </c>
      <c r="C126" s="292"/>
    </row>
    <row r="127" spans="1:3" ht="12" customHeight="1" thickBot="1">
      <c r="A127" s="465" t="s">
        <v>372</v>
      </c>
      <c r="B127" s="164" t="s">
        <v>375</v>
      </c>
      <c r="C127" s="294"/>
    </row>
    <row r="128" spans="1:3" ht="12" customHeight="1" thickBot="1">
      <c r="A128" s="37" t="s">
        <v>20</v>
      </c>
      <c r="B128" s="153" t="s">
        <v>440</v>
      </c>
      <c r="C128" s="322">
        <f>+C93+C114</f>
        <v>253058633</v>
      </c>
    </row>
    <row r="129" spans="1:3" ht="12" customHeight="1" thickBot="1">
      <c r="A129" s="37" t="s">
        <v>21</v>
      </c>
      <c r="B129" s="153" t="s">
        <v>441</v>
      </c>
      <c r="C129" s="322">
        <f>+C130+C131+C132</f>
        <v>0</v>
      </c>
    </row>
    <row r="130" spans="1:3" s="118" customFormat="1" ht="12" customHeight="1">
      <c r="A130" s="456" t="s">
        <v>270</v>
      </c>
      <c r="B130" s="9" t="s">
        <v>511</v>
      </c>
      <c r="C130" s="292"/>
    </row>
    <row r="131" spans="1:3" ht="12" customHeight="1">
      <c r="A131" s="456" t="s">
        <v>273</v>
      </c>
      <c r="B131" s="9" t="s">
        <v>449</v>
      </c>
      <c r="C131" s="292"/>
    </row>
    <row r="132" spans="1:3" ht="12" customHeight="1" thickBot="1">
      <c r="A132" s="465" t="s">
        <v>274</v>
      </c>
      <c r="B132" s="7" t="s">
        <v>510</v>
      </c>
      <c r="C132" s="292"/>
    </row>
    <row r="133" spans="1:3" ht="12" customHeight="1" thickBot="1">
      <c r="A133" s="37" t="s">
        <v>22</v>
      </c>
      <c r="B133" s="153" t="s">
        <v>442</v>
      </c>
      <c r="C133" s="322">
        <f>+C134+C135+C136+C137+C138+C139</f>
        <v>0</v>
      </c>
    </row>
    <row r="134" spans="1:3" ht="12" customHeight="1">
      <c r="A134" s="456" t="s">
        <v>90</v>
      </c>
      <c r="B134" s="9" t="s">
        <v>451</v>
      </c>
      <c r="C134" s="292"/>
    </row>
    <row r="135" spans="1:3" ht="12" customHeight="1">
      <c r="A135" s="456" t="s">
        <v>91</v>
      </c>
      <c r="B135" s="9" t="s">
        <v>443</v>
      </c>
      <c r="C135" s="292"/>
    </row>
    <row r="136" spans="1:3" ht="12" customHeight="1">
      <c r="A136" s="456" t="s">
        <v>92</v>
      </c>
      <c r="B136" s="9" t="s">
        <v>444</v>
      </c>
      <c r="C136" s="292"/>
    </row>
    <row r="137" spans="1:3" ht="12" customHeight="1">
      <c r="A137" s="456" t="s">
        <v>174</v>
      </c>
      <c r="B137" s="9" t="s">
        <v>509</v>
      </c>
      <c r="C137" s="292"/>
    </row>
    <row r="138" spans="1:3" ht="12" customHeight="1">
      <c r="A138" s="456" t="s">
        <v>175</v>
      </c>
      <c r="B138" s="9" t="s">
        <v>446</v>
      </c>
      <c r="C138" s="292"/>
    </row>
    <row r="139" spans="1:3" s="118" customFormat="1" ht="12" customHeight="1" thickBot="1">
      <c r="A139" s="465" t="s">
        <v>176</v>
      </c>
      <c r="B139" s="7" t="s">
        <v>447</v>
      </c>
      <c r="C139" s="292"/>
    </row>
    <row r="140" spans="1:11" ht="12" customHeight="1" thickBot="1">
      <c r="A140" s="37" t="s">
        <v>23</v>
      </c>
      <c r="B140" s="153" t="s">
        <v>526</v>
      </c>
      <c r="C140" s="328">
        <f>+C141+C142+C144+C145+C143</f>
        <v>45423367</v>
      </c>
      <c r="K140" s="274"/>
    </row>
    <row r="141" spans="1:3" ht="12.75">
      <c r="A141" s="456" t="s">
        <v>93</v>
      </c>
      <c r="B141" s="9" t="s">
        <v>380</v>
      </c>
      <c r="C141" s="292"/>
    </row>
    <row r="142" spans="1:3" ht="12" customHeight="1">
      <c r="A142" s="456" t="s">
        <v>94</v>
      </c>
      <c r="B142" s="9" t="s">
        <v>381</v>
      </c>
      <c r="C142" s="292">
        <v>1945367</v>
      </c>
    </row>
    <row r="143" spans="1:3" s="118" customFormat="1" ht="12" customHeight="1">
      <c r="A143" s="456" t="s">
        <v>294</v>
      </c>
      <c r="B143" s="9" t="s">
        <v>525</v>
      </c>
      <c r="C143" s="292">
        <v>43478000</v>
      </c>
    </row>
    <row r="144" spans="1:3" s="118" customFormat="1" ht="12" customHeight="1">
      <c r="A144" s="456" t="s">
        <v>295</v>
      </c>
      <c r="B144" s="9" t="s">
        <v>456</v>
      </c>
      <c r="C144" s="292"/>
    </row>
    <row r="145" spans="1:3" s="118" customFormat="1" ht="12" customHeight="1" thickBot="1">
      <c r="A145" s="465" t="s">
        <v>296</v>
      </c>
      <c r="B145" s="7" t="s">
        <v>400</v>
      </c>
      <c r="C145" s="292"/>
    </row>
    <row r="146" spans="1:3" s="118" customFormat="1" ht="12" customHeight="1" thickBot="1">
      <c r="A146" s="37" t="s">
        <v>24</v>
      </c>
      <c r="B146" s="153" t="s">
        <v>457</v>
      </c>
      <c r="C146" s="331">
        <f>+C147+C148+C149+C150+C151</f>
        <v>0</v>
      </c>
    </row>
    <row r="147" spans="1:3" s="118" customFormat="1" ht="12" customHeight="1">
      <c r="A147" s="456" t="s">
        <v>95</v>
      </c>
      <c r="B147" s="9" t="s">
        <v>452</v>
      </c>
      <c r="C147" s="292"/>
    </row>
    <row r="148" spans="1:3" s="118" customFormat="1" ht="12" customHeight="1">
      <c r="A148" s="456" t="s">
        <v>96</v>
      </c>
      <c r="B148" s="9" t="s">
        <v>459</v>
      </c>
      <c r="C148" s="292"/>
    </row>
    <row r="149" spans="1:3" s="118" customFormat="1" ht="12" customHeight="1">
      <c r="A149" s="456" t="s">
        <v>306</v>
      </c>
      <c r="B149" s="9" t="s">
        <v>454</v>
      </c>
      <c r="C149" s="292"/>
    </row>
    <row r="150" spans="1:3" ht="12.75" customHeight="1">
      <c r="A150" s="456" t="s">
        <v>307</v>
      </c>
      <c r="B150" s="9" t="s">
        <v>512</v>
      </c>
      <c r="C150" s="292"/>
    </row>
    <row r="151" spans="1:3" ht="12.75" customHeight="1" thickBot="1">
      <c r="A151" s="465" t="s">
        <v>458</v>
      </c>
      <c r="B151" s="7" t="s">
        <v>461</v>
      </c>
      <c r="C151" s="294"/>
    </row>
    <row r="152" spans="1:3" ht="12.75" customHeight="1" thickBot="1">
      <c r="A152" s="510" t="s">
        <v>25</v>
      </c>
      <c r="B152" s="153" t="s">
        <v>462</v>
      </c>
      <c r="C152" s="331"/>
    </row>
    <row r="153" spans="1:3" ht="12" customHeight="1" thickBot="1">
      <c r="A153" s="510" t="s">
        <v>26</v>
      </c>
      <c r="B153" s="153" t="s">
        <v>463</v>
      </c>
      <c r="C153" s="331"/>
    </row>
    <row r="154" spans="1:3" ht="15" customHeight="1" thickBot="1">
      <c r="A154" s="37" t="s">
        <v>27</v>
      </c>
      <c r="B154" s="153" t="s">
        <v>465</v>
      </c>
      <c r="C154" s="449">
        <f>+C129+C133+C140+C146+C152+C153</f>
        <v>45423367</v>
      </c>
    </row>
    <row r="155" spans="1:3" ht="13.5" thickBot="1">
      <c r="A155" s="467" t="s">
        <v>28</v>
      </c>
      <c r="B155" s="403" t="s">
        <v>464</v>
      </c>
      <c r="C155" s="449">
        <f>+C128+C154</f>
        <v>298482000</v>
      </c>
    </row>
    <row r="156" spans="1:3" ht="15" customHeight="1" thickBot="1">
      <c r="A156" s="411"/>
      <c r="B156" s="412"/>
      <c r="C156" s="413"/>
    </row>
    <row r="157" spans="1:3" ht="14.25" customHeight="1" thickBot="1">
      <c r="A157" s="271" t="s">
        <v>513</v>
      </c>
      <c r="B157" s="272"/>
      <c r="C157" s="150">
        <v>9</v>
      </c>
    </row>
    <row r="158" spans="1:3" ht="13.5" thickBot="1">
      <c r="A158" s="271" t="s">
        <v>204</v>
      </c>
      <c r="B158" s="272"/>
      <c r="C158" s="150">
        <v>6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3.875" style="594" customWidth="1"/>
    <col min="2" max="2" width="79.125" style="555" customWidth="1"/>
    <col min="3" max="3" width="25.00390625" style="555" customWidth="1"/>
    <col min="4" max="16384" width="9.375" style="555" customWidth="1"/>
  </cols>
  <sheetData>
    <row r="1" spans="1:3" s="543" customFormat="1" ht="21" customHeight="1" thickBot="1">
      <c r="A1" s="259"/>
      <c r="B1" s="260"/>
      <c r="C1" s="542" t="s">
        <v>624</v>
      </c>
    </row>
    <row r="2" spans="1:3" s="547" customFormat="1" ht="25.5" customHeight="1">
      <c r="A2" s="544" t="s">
        <v>545</v>
      </c>
      <c r="B2" s="545" t="s">
        <v>622</v>
      </c>
      <c r="C2" s="546" t="s">
        <v>59</v>
      </c>
    </row>
    <row r="3" spans="1:3" s="547" customFormat="1" ht="24.75" thickBot="1">
      <c r="A3" s="548" t="s">
        <v>202</v>
      </c>
      <c r="B3" s="549" t="s">
        <v>408</v>
      </c>
      <c r="C3" s="550" t="s">
        <v>54</v>
      </c>
    </row>
    <row r="4" spans="1:3" s="551" customFormat="1" ht="15.75" customHeight="1" thickBot="1">
      <c r="A4" s="262"/>
      <c r="B4" s="262"/>
      <c r="C4" s="263"/>
    </row>
    <row r="5" spans="1:3" ht="13.5" thickBot="1">
      <c r="A5" s="552" t="s">
        <v>203</v>
      </c>
      <c r="B5" s="553" t="s">
        <v>55</v>
      </c>
      <c r="C5" s="554" t="s">
        <v>546</v>
      </c>
    </row>
    <row r="6" spans="1:3" s="559" customFormat="1" ht="12.75" customHeight="1" thickBot="1">
      <c r="A6" s="556" t="s">
        <v>485</v>
      </c>
      <c r="B6" s="557" t="s">
        <v>486</v>
      </c>
      <c r="C6" s="558" t="s">
        <v>487</v>
      </c>
    </row>
    <row r="7" spans="1:3" s="559" customFormat="1" ht="15.75" customHeight="1" thickBot="1">
      <c r="A7" s="560"/>
      <c r="B7" s="561" t="s">
        <v>57</v>
      </c>
      <c r="C7" s="562"/>
    </row>
    <row r="8" spans="1:3" s="565" customFormat="1" ht="12" customHeight="1" thickBot="1">
      <c r="A8" s="556" t="s">
        <v>18</v>
      </c>
      <c r="B8" s="563" t="s">
        <v>547</v>
      </c>
      <c r="C8" s="564">
        <f>SUM(C9:C19)</f>
        <v>0</v>
      </c>
    </row>
    <row r="9" spans="1:3" s="565" customFormat="1" ht="12" customHeight="1">
      <c r="A9" s="566" t="s">
        <v>97</v>
      </c>
      <c r="B9" s="567" t="s">
        <v>283</v>
      </c>
      <c r="C9" s="568"/>
    </row>
    <row r="10" spans="1:3" s="565" customFormat="1" ht="12" customHeight="1">
      <c r="A10" s="569" t="s">
        <v>98</v>
      </c>
      <c r="B10" s="570" t="s">
        <v>284</v>
      </c>
      <c r="C10" s="571"/>
    </row>
    <row r="11" spans="1:3" s="565" customFormat="1" ht="12" customHeight="1">
      <c r="A11" s="569" t="s">
        <v>99</v>
      </c>
      <c r="B11" s="570" t="s">
        <v>285</v>
      </c>
      <c r="C11" s="571"/>
    </row>
    <row r="12" spans="1:3" s="565" customFormat="1" ht="12" customHeight="1">
      <c r="A12" s="569" t="s">
        <v>100</v>
      </c>
      <c r="B12" s="570" t="s">
        <v>286</v>
      </c>
      <c r="C12" s="571"/>
    </row>
    <row r="13" spans="1:3" s="565" customFormat="1" ht="12" customHeight="1">
      <c r="A13" s="569" t="s">
        <v>148</v>
      </c>
      <c r="B13" s="570" t="s">
        <v>287</v>
      </c>
      <c r="C13" s="571"/>
    </row>
    <row r="14" spans="1:3" s="565" customFormat="1" ht="12" customHeight="1">
      <c r="A14" s="569" t="s">
        <v>101</v>
      </c>
      <c r="B14" s="570" t="s">
        <v>548</v>
      </c>
      <c r="C14" s="571"/>
    </row>
    <row r="15" spans="1:3" s="565" customFormat="1" ht="12" customHeight="1">
      <c r="A15" s="569" t="s">
        <v>102</v>
      </c>
      <c r="B15" s="572" t="s">
        <v>549</v>
      </c>
      <c r="C15" s="571"/>
    </row>
    <row r="16" spans="1:3" s="565" customFormat="1" ht="12" customHeight="1">
      <c r="A16" s="569" t="s">
        <v>112</v>
      </c>
      <c r="B16" s="570" t="s">
        <v>290</v>
      </c>
      <c r="C16" s="573"/>
    </row>
    <row r="17" spans="1:3" s="574" customFormat="1" ht="12" customHeight="1">
      <c r="A17" s="569" t="s">
        <v>113</v>
      </c>
      <c r="B17" s="570" t="s">
        <v>291</v>
      </c>
      <c r="C17" s="571"/>
    </row>
    <row r="18" spans="1:3" s="574" customFormat="1" ht="12" customHeight="1">
      <c r="A18" s="569" t="s">
        <v>114</v>
      </c>
      <c r="B18" s="570" t="s">
        <v>425</v>
      </c>
      <c r="C18" s="575"/>
    </row>
    <row r="19" spans="1:3" s="574" customFormat="1" ht="12" customHeight="1" thickBot="1">
      <c r="A19" s="569" t="s">
        <v>115</v>
      </c>
      <c r="B19" s="572" t="s">
        <v>292</v>
      </c>
      <c r="C19" s="575"/>
    </row>
    <row r="20" spans="1:3" s="565" customFormat="1" ht="12" customHeight="1" thickBot="1">
      <c r="A20" s="556" t="s">
        <v>19</v>
      </c>
      <c r="B20" s="563" t="s">
        <v>550</v>
      </c>
      <c r="C20" s="564">
        <f>SUM(C21:C23)</f>
        <v>0</v>
      </c>
    </row>
    <row r="21" spans="1:3" s="574" customFormat="1" ht="12" customHeight="1">
      <c r="A21" s="569" t="s">
        <v>103</v>
      </c>
      <c r="B21" s="576" t="s">
        <v>260</v>
      </c>
      <c r="C21" s="571"/>
    </row>
    <row r="22" spans="1:3" s="574" customFormat="1" ht="12" customHeight="1">
      <c r="A22" s="569" t="s">
        <v>104</v>
      </c>
      <c r="B22" s="570" t="s">
        <v>551</v>
      </c>
      <c r="C22" s="571"/>
    </row>
    <row r="23" spans="1:3" s="574" customFormat="1" ht="12" customHeight="1">
      <c r="A23" s="569" t="s">
        <v>105</v>
      </c>
      <c r="B23" s="570" t="s">
        <v>552</v>
      </c>
      <c r="C23" s="571"/>
    </row>
    <row r="24" spans="1:3" s="574" customFormat="1" ht="12" customHeight="1" thickBot="1">
      <c r="A24" s="569" t="s">
        <v>106</v>
      </c>
      <c r="B24" s="570" t="s">
        <v>553</v>
      </c>
      <c r="C24" s="571"/>
    </row>
    <row r="25" spans="1:3" s="574" customFormat="1" ht="12" customHeight="1" thickBot="1">
      <c r="A25" s="556" t="s">
        <v>20</v>
      </c>
      <c r="B25" s="577" t="s">
        <v>173</v>
      </c>
      <c r="C25" s="578"/>
    </row>
    <row r="26" spans="1:3" s="574" customFormat="1" ht="12" customHeight="1" thickBot="1">
      <c r="A26" s="556" t="s">
        <v>21</v>
      </c>
      <c r="B26" s="577" t="s">
        <v>554</v>
      </c>
      <c r="C26" s="564">
        <f>+C27+C28+C29</f>
        <v>0</v>
      </c>
    </row>
    <row r="27" spans="1:3" s="574" customFormat="1" ht="12" customHeight="1">
      <c r="A27" s="579" t="s">
        <v>270</v>
      </c>
      <c r="B27" s="576" t="s">
        <v>265</v>
      </c>
      <c r="C27" s="580"/>
    </row>
    <row r="28" spans="1:3" s="574" customFormat="1" ht="12" customHeight="1">
      <c r="A28" s="579" t="s">
        <v>273</v>
      </c>
      <c r="B28" s="576" t="s">
        <v>551</v>
      </c>
      <c r="C28" s="571"/>
    </row>
    <row r="29" spans="1:3" s="574" customFormat="1" ht="12" customHeight="1">
      <c r="A29" s="579" t="s">
        <v>274</v>
      </c>
      <c r="B29" s="570" t="s">
        <v>555</v>
      </c>
      <c r="C29" s="571"/>
    </row>
    <row r="30" spans="1:3" s="574" customFormat="1" ht="12" customHeight="1" thickBot="1">
      <c r="A30" s="569" t="s">
        <v>275</v>
      </c>
      <c r="B30" s="581" t="s">
        <v>556</v>
      </c>
      <c r="C30" s="582"/>
    </row>
    <row r="31" spans="1:3" s="574" customFormat="1" ht="12" customHeight="1" thickBot="1">
      <c r="A31" s="556" t="s">
        <v>22</v>
      </c>
      <c r="B31" s="577" t="s">
        <v>557</v>
      </c>
      <c r="C31" s="564">
        <f>+C32+C33+C34</f>
        <v>0</v>
      </c>
    </row>
    <row r="32" spans="1:3" s="574" customFormat="1" ht="12" customHeight="1">
      <c r="A32" s="579" t="s">
        <v>90</v>
      </c>
      <c r="B32" s="576" t="s">
        <v>297</v>
      </c>
      <c r="C32" s="580"/>
    </row>
    <row r="33" spans="1:3" s="574" customFormat="1" ht="12" customHeight="1">
      <c r="A33" s="579" t="s">
        <v>91</v>
      </c>
      <c r="B33" s="570" t="s">
        <v>298</v>
      </c>
      <c r="C33" s="573"/>
    </row>
    <row r="34" spans="1:3" s="574" customFormat="1" ht="12" customHeight="1" thickBot="1">
      <c r="A34" s="569" t="s">
        <v>92</v>
      </c>
      <c r="B34" s="581" t="s">
        <v>299</v>
      </c>
      <c r="C34" s="582"/>
    </row>
    <row r="35" spans="1:3" s="565" customFormat="1" ht="12" customHeight="1" thickBot="1">
      <c r="A35" s="556" t="s">
        <v>23</v>
      </c>
      <c r="B35" s="577" t="s">
        <v>385</v>
      </c>
      <c r="C35" s="578"/>
    </row>
    <row r="36" spans="1:3" s="565" customFormat="1" ht="12" customHeight="1" thickBot="1">
      <c r="A36" s="556" t="s">
        <v>24</v>
      </c>
      <c r="B36" s="577" t="s">
        <v>409</v>
      </c>
      <c r="C36" s="583"/>
    </row>
    <row r="37" spans="1:3" s="565" customFormat="1" ht="12" customHeight="1" thickBot="1">
      <c r="A37" s="556" t="s">
        <v>25</v>
      </c>
      <c r="B37" s="577" t="s">
        <v>558</v>
      </c>
      <c r="C37" s="584">
        <f>+C8+C20+C25+C26+C31+C35+C36</f>
        <v>0</v>
      </c>
    </row>
    <row r="38" spans="1:3" s="565" customFormat="1" ht="12" customHeight="1" thickBot="1">
      <c r="A38" s="585" t="s">
        <v>26</v>
      </c>
      <c r="B38" s="577" t="s">
        <v>559</v>
      </c>
      <c r="C38" s="584">
        <f>SUM(C39:C41)</f>
        <v>7132000</v>
      </c>
    </row>
    <row r="39" spans="1:3" s="565" customFormat="1" ht="12" customHeight="1">
      <c r="A39" s="579" t="s">
        <v>560</v>
      </c>
      <c r="B39" s="576" t="s">
        <v>238</v>
      </c>
      <c r="C39" s="580"/>
    </row>
    <row r="40" spans="1:3" s="565" customFormat="1" ht="12" customHeight="1">
      <c r="A40" s="579" t="s">
        <v>561</v>
      </c>
      <c r="B40" s="570" t="s">
        <v>562</v>
      </c>
      <c r="C40" s="573"/>
    </row>
    <row r="41" spans="1:3" s="574" customFormat="1" ht="12" customHeight="1" thickBot="1">
      <c r="A41" s="569" t="s">
        <v>563</v>
      </c>
      <c r="B41" s="581" t="s">
        <v>564</v>
      </c>
      <c r="C41" s="582">
        <v>7132000</v>
      </c>
    </row>
    <row r="42" spans="1:3" s="574" customFormat="1" ht="15" customHeight="1" thickBot="1">
      <c r="A42" s="585" t="s">
        <v>27</v>
      </c>
      <c r="B42" s="586" t="s">
        <v>565</v>
      </c>
      <c r="C42" s="584">
        <f>+C37+C38</f>
        <v>7132000</v>
      </c>
    </row>
    <row r="43" spans="1:3" s="574" customFormat="1" ht="15" customHeight="1">
      <c r="A43" s="267"/>
      <c r="B43" s="268"/>
      <c r="C43" s="388"/>
    </row>
    <row r="44" spans="1:3" ht="13.5" thickBot="1">
      <c r="A44" s="587"/>
      <c r="B44" s="588"/>
      <c r="C44" s="589"/>
    </row>
    <row r="45" spans="1:3" s="559" customFormat="1" ht="16.5" customHeight="1" thickBot="1">
      <c r="A45" s="590"/>
      <c r="B45" s="591" t="s">
        <v>58</v>
      </c>
      <c r="C45" s="584"/>
    </row>
    <row r="46" spans="1:3" s="592" customFormat="1" ht="12" customHeight="1" thickBot="1">
      <c r="A46" s="556" t="s">
        <v>18</v>
      </c>
      <c r="B46" s="577" t="s">
        <v>566</v>
      </c>
      <c r="C46" s="564">
        <f>SUM(C47:C51)</f>
        <v>7132000</v>
      </c>
    </row>
    <row r="47" spans="1:3" ht="12" customHeight="1">
      <c r="A47" s="569" t="s">
        <v>97</v>
      </c>
      <c r="B47" s="576" t="s">
        <v>49</v>
      </c>
      <c r="C47" s="580">
        <v>5697000</v>
      </c>
    </row>
    <row r="48" spans="1:3" ht="12" customHeight="1">
      <c r="A48" s="569" t="s">
        <v>98</v>
      </c>
      <c r="B48" s="570" t="s">
        <v>182</v>
      </c>
      <c r="C48" s="571">
        <v>1131000</v>
      </c>
    </row>
    <row r="49" spans="1:3" ht="12" customHeight="1">
      <c r="A49" s="569" t="s">
        <v>99</v>
      </c>
      <c r="B49" s="570" t="s">
        <v>139</v>
      </c>
      <c r="C49" s="571">
        <v>304000</v>
      </c>
    </row>
    <row r="50" spans="1:3" ht="12" customHeight="1">
      <c r="A50" s="569" t="s">
        <v>100</v>
      </c>
      <c r="B50" s="570" t="s">
        <v>183</v>
      </c>
      <c r="C50" s="571">
        <v>0</v>
      </c>
    </row>
    <row r="51" spans="1:3" ht="12" customHeight="1" thickBot="1">
      <c r="A51" s="569" t="s">
        <v>148</v>
      </c>
      <c r="B51" s="570" t="s">
        <v>184</v>
      </c>
      <c r="C51" s="571"/>
    </row>
    <row r="52" spans="1:3" ht="12" customHeight="1" thickBot="1">
      <c r="A52" s="556" t="s">
        <v>19</v>
      </c>
      <c r="B52" s="577" t="s">
        <v>567</v>
      </c>
      <c r="C52" s="564">
        <f>SUM(C53:C55)</f>
        <v>0</v>
      </c>
    </row>
    <row r="53" spans="1:3" s="592" customFormat="1" ht="12" customHeight="1">
      <c r="A53" s="569" t="s">
        <v>103</v>
      </c>
      <c r="B53" s="576" t="s">
        <v>229</v>
      </c>
      <c r="C53" s="580"/>
    </row>
    <row r="54" spans="1:3" ht="12" customHeight="1">
      <c r="A54" s="569" t="s">
        <v>104</v>
      </c>
      <c r="B54" s="570" t="s">
        <v>186</v>
      </c>
      <c r="C54" s="571"/>
    </row>
    <row r="55" spans="1:3" ht="12" customHeight="1">
      <c r="A55" s="569" t="s">
        <v>105</v>
      </c>
      <c r="B55" s="570" t="s">
        <v>568</v>
      </c>
      <c r="C55" s="571"/>
    </row>
    <row r="56" spans="1:3" ht="12" customHeight="1" thickBot="1">
      <c r="A56" s="569" t="s">
        <v>106</v>
      </c>
      <c r="B56" s="570" t="s">
        <v>569</v>
      </c>
      <c r="C56" s="571"/>
    </row>
    <row r="57" spans="1:3" ht="12" customHeight="1" thickBot="1">
      <c r="A57" s="556" t="s">
        <v>20</v>
      </c>
      <c r="B57" s="577" t="s">
        <v>12</v>
      </c>
      <c r="C57" s="578"/>
    </row>
    <row r="58" spans="1:3" ht="15" customHeight="1" thickBot="1">
      <c r="A58" s="556" t="s">
        <v>21</v>
      </c>
      <c r="B58" s="593" t="s">
        <v>570</v>
      </c>
      <c r="C58" s="564">
        <f>+C46+C52+C57</f>
        <v>7132000</v>
      </c>
    </row>
    <row r="59" ht="13.5" thickBot="1">
      <c r="C59" s="595"/>
    </row>
    <row r="60" spans="1:3" ht="15" customHeight="1" thickBot="1">
      <c r="A60" s="596" t="s">
        <v>513</v>
      </c>
      <c r="B60" s="597"/>
      <c r="C60" s="598">
        <v>2</v>
      </c>
    </row>
    <row r="61" spans="1:3" ht="14.25" customHeight="1" thickBot="1">
      <c r="A61" s="596" t="s">
        <v>204</v>
      </c>
      <c r="B61" s="597"/>
      <c r="C61" s="598">
        <v>0</v>
      </c>
    </row>
  </sheetData>
  <sheetProtection/>
  <printOptions/>
  <pageMargins left="0.7" right="0.7" top="0.75" bottom="0.75" header="0.3" footer="0.3"/>
  <pageSetup horizontalDpi="360" verticalDpi="360" orientation="landscape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PageLayoutView="0" workbookViewId="0" topLeftCell="B1">
      <selection activeCell="C1" sqref="C1"/>
    </sheetView>
  </sheetViews>
  <sheetFormatPr defaultColWidth="9.00390625" defaultRowHeight="12.75"/>
  <cols>
    <col min="1" max="1" width="13.875" style="594" customWidth="1"/>
    <col min="2" max="2" width="79.125" style="555" customWidth="1"/>
    <col min="3" max="3" width="25.00390625" style="555" customWidth="1"/>
    <col min="4" max="16384" width="9.375" style="555" customWidth="1"/>
  </cols>
  <sheetData>
    <row r="1" spans="1:3" s="543" customFormat="1" ht="16.5" customHeight="1" thickBot="1">
      <c r="A1" s="259"/>
      <c r="B1" s="260"/>
      <c r="C1" s="542" t="s">
        <v>625</v>
      </c>
    </row>
    <row r="2" spans="1:3" s="547" customFormat="1" ht="35.25" customHeight="1">
      <c r="A2" s="544" t="s">
        <v>545</v>
      </c>
      <c r="B2" s="545" t="s">
        <v>575</v>
      </c>
      <c r="C2" s="546" t="s">
        <v>59</v>
      </c>
    </row>
    <row r="3" spans="1:3" s="547" customFormat="1" ht="24.75" thickBot="1">
      <c r="A3" s="548" t="s">
        <v>202</v>
      </c>
      <c r="B3" s="549" t="s">
        <v>571</v>
      </c>
      <c r="C3" s="550" t="s">
        <v>54</v>
      </c>
    </row>
    <row r="4" spans="1:3" s="551" customFormat="1" ht="15.75" customHeight="1" thickBot="1">
      <c r="A4" s="262"/>
      <c r="B4" s="262"/>
      <c r="C4" s="263"/>
    </row>
    <row r="5" spans="1:3" ht="13.5" thickBot="1">
      <c r="A5" s="552" t="s">
        <v>203</v>
      </c>
      <c r="B5" s="553" t="s">
        <v>55</v>
      </c>
      <c r="C5" s="554" t="s">
        <v>546</v>
      </c>
    </row>
    <row r="6" spans="1:3" s="559" customFormat="1" ht="12.75" customHeight="1" thickBot="1">
      <c r="A6" s="556" t="s">
        <v>485</v>
      </c>
      <c r="B6" s="557" t="s">
        <v>486</v>
      </c>
      <c r="C6" s="558" t="s">
        <v>487</v>
      </c>
    </row>
    <row r="7" spans="1:3" s="559" customFormat="1" ht="15.75" customHeight="1" thickBot="1">
      <c r="A7" s="560"/>
      <c r="B7" s="561" t="s">
        <v>57</v>
      </c>
      <c r="C7" s="562"/>
    </row>
    <row r="8" spans="1:3" s="565" customFormat="1" ht="12" customHeight="1" thickBot="1">
      <c r="A8" s="556" t="s">
        <v>18</v>
      </c>
      <c r="B8" s="563" t="s">
        <v>547</v>
      </c>
      <c r="C8" s="564">
        <f>SUM(C9:C19)</f>
        <v>200034</v>
      </c>
    </row>
    <row r="9" spans="1:3" s="565" customFormat="1" ht="12" customHeight="1">
      <c r="A9" s="566" t="s">
        <v>97</v>
      </c>
      <c r="B9" s="567" t="s">
        <v>283</v>
      </c>
      <c r="C9" s="568"/>
    </row>
    <row r="10" spans="1:3" s="565" customFormat="1" ht="12" customHeight="1">
      <c r="A10" s="569" t="s">
        <v>98</v>
      </c>
      <c r="B10" s="570" t="s">
        <v>284</v>
      </c>
      <c r="C10" s="571">
        <v>200034</v>
      </c>
    </row>
    <row r="11" spans="1:3" s="565" customFormat="1" ht="12" customHeight="1">
      <c r="A11" s="569" t="s">
        <v>99</v>
      </c>
      <c r="B11" s="570" t="s">
        <v>285</v>
      </c>
      <c r="C11" s="571"/>
    </row>
    <row r="12" spans="1:3" s="565" customFormat="1" ht="12" customHeight="1">
      <c r="A12" s="569" t="s">
        <v>100</v>
      </c>
      <c r="B12" s="570" t="s">
        <v>286</v>
      </c>
      <c r="C12" s="571"/>
    </row>
    <row r="13" spans="1:3" s="565" customFormat="1" ht="12" customHeight="1">
      <c r="A13" s="569" t="s">
        <v>148</v>
      </c>
      <c r="B13" s="570" t="s">
        <v>287</v>
      </c>
      <c r="C13" s="571"/>
    </row>
    <row r="14" spans="1:3" s="565" customFormat="1" ht="12" customHeight="1">
      <c r="A14" s="569" t="s">
        <v>101</v>
      </c>
      <c r="B14" s="570" t="s">
        <v>548</v>
      </c>
      <c r="C14" s="571"/>
    </row>
    <row r="15" spans="1:3" s="565" customFormat="1" ht="12" customHeight="1">
      <c r="A15" s="569" t="s">
        <v>102</v>
      </c>
      <c r="B15" s="572" t="s">
        <v>549</v>
      </c>
      <c r="C15" s="571"/>
    </row>
    <row r="16" spans="1:3" s="565" customFormat="1" ht="12" customHeight="1">
      <c r="A16" s="569" t="s">
        <v>112</v>
      </c>
      <c r="B16" s="570" t="s">
        <v>290</v>
      </c>
      <c r="C16" s="573"/>
    </row>
    <row r="17" spans="1:3" s="574" customFormat="1" ht="12" customHeight="1">
      <c r="A17" s="569" t="s">
        <v>113</v>
      </c>
      <c r="B17" s="570" t="s">
        <v>291</v>
      </c>
      <c r="C17" s="571"/>
    </row>
    <row r="18" spans="1:3" s="574" customFormat="1" ht="12" customHeight="1">
      <c r="A18" s="569" t="s">
        <v>114</v>
      </c>
      <c r="B18" s="570" t="s">
        <v>425</v>
      </c>
      <c r="C18" s="575"/>
    </row>
    <row r="19" spans="1:3" s="574" customFormat="1" ht="12" customHeight="1" thickBot="1">
      <c r="A19" s="569" t="s">
        <v>115</v>
      </c>
      <c r="B19" s="572" t="s">
        <v>292</v>
      </c>
      <c r="C19" s="575"/>
    </row>
    <row r="20" spans="1:3" s="565" customFormat="1" ht="12" customHeight="1" thickBot="1">
      <c r="A20" s="556" t="s">
        <v>19</v>
      </c>
      <c r="B20" s="563" t="s">
        <v>550</v>
      </c>
      <c r="C20" s="564">
        <f>SUM(C21:C23)</f>
        <v>0</v>
      </c>
    </row>
    <row r="21" spans="1:3" s="574" customFormat="1" ht="12" customHeight="1">
      <c r="A21" s="569" t="s">
        <v>103</v>
      </c>
      <c r="B21" s="576" t="s">
        <v>260</v>
      </c>
      <c r="C21" s="571"/>
    </row>
    <row r="22" spans="1:3" s="574" customFormat="1" ht="12" customHeight="1">
      <c r="A22" s="569" t="s">
        <v>104</v>
      </c>
      <c r="B22" s="570" t="s">
        <v>551</v>
      </c>
      <c r="C22" s="571"/>
    </row>
    <row r="23" spans="1:3" s="574" customFormat="1" ht="12" customHeight="1">
      <c r="A23" s="569" t="s">
        <v>105</v>
      </c>
      <c r="B23" s="570" t="s">
        <v>552</v>
      </c>
      <c r="C23" s="571"/>
    </row>
    <row r="24" spans="1:3" s="574" customFormat="1" ht="12" customHeight="1" thickBot="1">
      <c r="A24" s="569" t="s">
        <v>106</v>
      </c>
      <c r="B24" s="570" t="s">
        <v>553</v>
      </c>
      <c r="C24" s="571"/>
    </row>
    <row r="25" spans="1:3" s="574" customFormat="1" ht="12" customHeight="1" thickBot="1">
      <c r="A25" s="556" t="s">
        <v>20</v>
      </c>
      <c r="B25" s="577" t="s">
        <v>173</v>
      </c>
      <c r="C25" s="578"/>
    </row>
    <row r="26" spans="1:3" s="574" customFormat="1" ht="12" customHeight="1" thickBot="1">
      <c r="A26" s="556" t="s">
        <v>21</v>
      </c>
      <c r="B26" s="577" t="s">
        <v>554</v>
      </c>
      <c r="C26" s="564">
        <f>+C27+C28+C29</f>
        <v>0</v>
      </c>
    </row>
    <row r="27" spans="1:3" s="574" customFormat="1" ht="12" customHeight="1">
      <c r="A27" s="579" t="s">
        <v>270</v>
      </c>
      <c r="B27" s="576" t="s">
        <v>265</v>
      </c>
      <c r="C27" s="580"/>
    </row>
    <row r="28" spans="1:3" s="574" customFormat="1" ht="12" customHeight="1">
      <c r="A28" s="579" t="s">
        <v>273</v>
      </c>
      <c r="B28" s="576" t="s">
        <v>551</v>
      </c>
      <c r="C28" s="571"/>
    </row>
    <row r="29" spans="1:3" s="574" customFormat="1" ht="12" customHeight="1">
      <c r="A29" s="579" t="s">
        <v>274</v>
      </c>
      <c r="B29" s="570" t="s">
        <v>555</v>
      </c>
      <c r="C29" s="571"/>
    </row>
    <row r="30" spans="1:3" s="574" customFormat="1" ht="12" customHeight="1" thickBot="1">
      <c r="A30" s="569" t="s">
        <v>275</v>
      </c>
      <c r="B30" s="581" t="s">
        <v>556</v>
      </c>
      <c r="C30" s="582"/>
    </row>
    <row r="31" spans="1:3" s="574" customFormat="1" ht="12" customHeight="1" thickBot="1">
      <c r="A31" s="556" t="s">
        <v>22</v>
      </c>
      <c r="B31" s="577" t="s">
        <v>557</v>
      </c>
      <c r="C31" s="564">
        <f>+C32+C33+C34</f>
        <v>0</v>
      </c>
    </row>
    <row r="32" spans="1:3" s="574" customFormat="1" ht="12" customHeight="1">
      <c r="A32" s="579" t="s">
        <v>90</v>
      </c>
      <c r="B32" s="576" t="s">
        <v>297</v>
      </c>
      <c r="C32" s="580"/>
    </row>
    <row r="33" spans="1:3" s="574" customFormat="1" ht="12" customHeight="1">
      <c r="A33" s="579" t="s">
        <v>91</v>
      </c>
      <c r="B33" s="570" t="s">
        <v>298</v>
      </c>
      <c r="C33" s="573"/>
    </row>
    <row r="34" spans="1:3" s="574" customFormat="1" ht="12" customHeight="1" thickBot="1">
      <c r="A34" s="569" t="s">
        <v>92</v>
      </c>
      <c r="B34" s="581" t="s">
        <v>299</v>
      </c>
      <c r="C34" s="582"/>
    </row>
    <row r="35" spans="1:3" s="565" customFormat="1" ht="12" customHeight="1" thickBot="1">
      <c r="A35" s="556" t="s">
        <v>23</v>
      </c>
      <c r="B35" s="577" t="s">
        <v>385</v>
      </c>
      <c r="C35" s="578"/>
    </row>
    <row r="36" spans="1:3" s="565" customFormat="1" ht="12" customHeight="1" thickBot="1">
      <c r="A36" s="556" t="s">
        <v>24</v>
      </c>
      <c r="B36" s="577" t="s">
        <v>409</v>
      </c>
      <c r="C36" s="583"/>
    </row>
    <row r="37" spans="1:3" s="565" customFormat="1" ht="12" customHeight="1" thickBot="1">
      <c r="A37" s="556" t="s">
        <v>25</v>
      </c>
      <c r="B37" s="577" t="s">
        <v>558</v>
      </c>
      <c r="C37" s="584">
        <f>+C8+C20+C25+C26+C31+C35+C36</f>
        <v>200034</v>
      </c>
    </row>
    <row r="38" spans="1:3" s="565" customFormat="1" ht="12" customHeight="1" thickBot="1">
      <c r="A38" s="585" t="s">
        <v>26</v>
      </c>
      <c r="B38" s="577" t="s">
        <v>559</v>
      </c>
      <c r="C38" s="584">
        <v>23970966</v>
      </c>
    </row>
    <row r="39" spans="1:3" s="565" customFormat="1" ht="12" customHeight="1">
      <c r="A39" s="579" t="s">
        <v>560</v>
      </c>
      <c r="B39" s="576" t="s">
        <v>238</v>
      </c>
      <c r="C39" s="580">
        <v>366966</v>
      </c>
    </row>
    <row r="40" spans="1:3" s="565" customFormat="1" ht="12" customHeight="1">
      <c r="A40" s="579" t="s">
        <v>561</v>
      </c>
      <c r="B40" s="570" t="s">
        <v>562</v>
      </c>
      <c r="C40" s="573"/>
    </row>
    <row r="41" spans="1:3" s="574" customFormat="1" ht="12" customHeight="1" thickBot="1">
      <c r="A41" s="569" t="s">
        <v>563</v>
      </c>
      <c r="B41" s="581" t="s">
        <v>564</v>
      </c>
      <c r="C41" s="582">
        <v>23604000</v>
      </c>
    </row>
    <row r="42" spans="1:3" s="574" customFormat="1" ht="15" customHeight="1" thickBot="1">
      <c r="A42" s="585" t="s">
        <v>27</v>
      </c>
      <c r="B42" s="586" t="s">
        <v>565</v>
      </c>
      <c r="C42" s="584">
        <f>+C37+C38</f>
        <v>24171000</v>
      </c>
    </row>
    <row r="43" spans="1:3" s="574" customFormat="1" ht="15" customHeight="1">
      <c r="A43" s="267"/>
      <c r="B43" s="268"/>
      <c r="C43" s="388"/>
    </row>
    <row r="44" spans="1:3" ht="13.5" thickBot="1">
      <c r="A44" s="587"/>
      <c r="B44" s="588"/>
      <c r="C44" s="589"/>
    </row>
    <row r="45" spans="1:3" s="559" customFormat="1" ht="16.5" customHeight="1" thickBot="1">
      <c r="A45" s="590"/>
      <c r="B45" s="591" t="s">
        <v>58</v>
      </c>
      <c r="C45" s="584"/>
    </row>
    <row r="46" spans="1:3" s="592" customFormat="1" ht="12" customHeight="1" thickBot="1">
      <c r="A46" s="556" t="s">
        <v>18</v>
      </c>
      <c r="B46" s="577" t="s">
        <v>566</v>
      </c>
      <c r="C46" s="564">
        <f>SUM(C47:C51)</f>
        <v>24171000</v>
      </c>
    </row>
    <row r="47" spans="1:3" ht="12" customHeight="1">
      <c r="A47" s="569" t="s">
        <v>97</v>
      </c>
      <c r="B47" s="576" t="s">
        <v>49</v>
      </c>
      <c r="C47" s="580">
        <v>19226000</v>
      </c>
    </row>
    <row r="48" spans="1:3" ht="12" customHeight="1">
      <c r="A48" s="569" t="s">
        <v>98</v>
      </c>
      <c r="B48" s="570" t="s">
        <v>182</v>
      </c>
      <c r="C48" s="571">
        <v>3419000</v>
      </c>
    </row>
    <row r="49" spans="1:3" ht="12" customHeight="1">
      <c r="A49" s="569" t="s">
        <v>99</v>
      </c>
      <c r="B49" s="570" t="s">
        <v>139</v>
      </c>
      <c r="C49" s="571">
        <v>1526000</v>
      </c>
    </row>
    <row r="50" spans="1:3" ht="12" customHeight="1">
      <c r="A50" s="569" t="s">
        <v>100</v>
      </c>
      <c r="B50" s="570" t="s">
        <v>183</v>
      </c>
      <c r="C50" s="571"/>
    </row>
    <row r="51" spans="1:3" ht="12" customHeight="1" thickBot="1">
      <c r="A51" s="569" t="s">
        <v>148</v>
      </c>
      <c r="B51" s="570" t="s">
        <v>184</v>
      </c>
      <c r="C51" s="571"/>
    </row>
    <row r="52" spans="1:3" ht="12" customHeight="1" thickBot="1">
      <c r="A52" s="556" t="s">
        <v>19</v>
      </c>
      <c r="B52" s="577" t="s">
        <v>567</v>
      </c>
      <c r="C52" s="564">
        <f>SUM(C53:C55)</f>
        <v>0</v>
      </c>
    </row>
    <row r="53" spans="1:3" s="592" customFormat="1" ht="12" customHeight="1">
      <c r="A53" s="569" t="s">
        <v>103</v>
      </c>
      <c r="B53" s="576" t="s">
        <v>229</v>
      </c>
      <c r="C53" s="580"/>
    </row>
    <row r="54" spans="1:3" ht="12" customHeight="1">
      <c r="A54" s="569" t="s">
        <v>104</v>
      </c>
      <c r="B54" s="570" t="s">
        <v>186</v>
      </c>
      <c r="C54" s="571"/>
    </row>
    <row r="55" spans="1:3" ht="12" customHeight="1">
      <c r="A55" s="569" t="s">
        <v>105</v>
      </c>
      <c r="B55" s="570" t="s">
        <v>568</v>
      </c>
      <c r="C55" s="571"/>
    </row>
    <row r="56" spans="1:3" ht="12" customHeight="1" thickBot="1">
      <c r="A56" s="569" t="s">
        <v>106</v>
      </c>
      <c r="B56" s="570" t="s">
        <v>569</v>
      </c>
      <c r="C56" s="571"/>
    </row>
    <row r="57" spans="1:3" ht="12" customHeight="1" thickBot="1">
      <c r="A57" s="556" t="s">
        <v>20</v>
      </c>
      <c r="B57" s="577" t="s">
        <v>12</v>
      </c>
      <c r="C57" s="578"/>
    </row>
    <row r="58" spans="1:3" ht="15" customHeight="1" thickBot="1">
      <c r="A58" s="556" t="s">
        <v>21</v>
      </c>
      <c r="B58" s="593" t="s">
        <v>570</v>
      </c>
      <c r="C58" s="564">
        <f>+C46+C52+C57</f>
        <v>24171000</v>
      </c>
    </row>
    <row r="59" ht="13.5" thickBot="1">
      <c r="C59" s="595"/>
    </row>
    <row r="60" spans="1:3" ht="15" customHeight="1" thickBot="1">
      <c r="A60" s="596" t="s">
        <v>513</v>
      </c>
      <c r="B60" s="597"/>
      <c r="C60" s="598">
        <v>5</v>
      </c>
    </row>
    <row r="61" spans="1:3" ht="14.25" customHeight="1" thickBot="1">
      <c r="A61" s="596" t="s">
        <v>204</v>
      </c>
      <c r="B61" s="597"/>
      <c r="C61" s="598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3.875" style="594" customWidth="1"/>
    <col min="2" max="2" width="79.125" style="555" customWidth="1"/>
    <col min="3" max="3" width="25.00390625" style="555" customWidth="1"/>
    <col min="4" max="16384" width="9.375" style="555" customWidth="1"/>
  </cols>
  <sheetData>
    <row r="1" spans="1:3" s="543" customFormat="1" ht="21" customHeight="1" thickBot="1">
      <c r="A1" s="259"/>
      <c r="B1" s="260"/>
      <c r="C1" s="542" t="s">
        <v>626</v>
      </c>
    </row>
    <row r="2" spans="1:3" s="547" customFormat="1" ht="25.5" customHeight="1">
      <c r="A2" s="544" t="s">
        <v>545</v>
      </c>
      <c r="B2" s="545" t="s">
        <v>576</v>
      </c>
      <c r="C2" s="546" t="s">
        <v>59</v>
      </c>
    </row>
    <row r="3" spans="1:3" s="547" customFormat="1" ht="24.75" thickBot="1">
      <c r="A3" s="548" t="s">
        <v>202</v>
      </c>
      <c r="B3" s="549" t="s">
        <v>408</v>
      </c>
      <c r="C3" s="550" t="s">
        <v>54</v>
      </c>
    </row>
    <row r="4" spans="1:3" s="551" customFormat="1" ht="15.75" customHeight="1" thickBot="1">
      <c r="A4" s="262"/>
      <c r="B4" s="262"/>
      <c r="C4" s="263"/>
    </row>
    <row r="5" spans="1:3" ht="13.5" thickBot="1">
      <c r="A5" s="552" t="s">
        <v>203</v>
      </c>
      <c r="B5" s="553" t="s">
        <v>55</v>
      </c>
      <c r="C5" s="554" t="s">
        <v>546</v>
      </c>
    </row>
    <row r="6" spans="1:3" s="559" customFormat="1" ht="12.75" customHeight="1" thickBot="1">
      <c r="A6" s="556" t="s">
        <v>485</v>
      </c>
      <c r="B6" s="557" t="s">
        <v>486</v>
      </c>
      <c r="C6" s="558" t="s">
        <v>487</v>
      </c>
    </row>
    <row r="7" spans="1:3" s="559" customFormat="1" ht="15.75" customHeight="1" thickBot="1">
      <c r="A7" s="560"/>
      <c r="B7" s="561" t="s">
        <v>57</v>
      </c>
      <c r="C7" s="562"/>
    </row>
    <row r="8" spans="1:3" s="565" customFormat="1" ht="12" customHeight="1" thickBot="1">
      <c r="A8" s="556" t="s">
        <v>18</v>
      </c>
      <c r="B8" s="563" t="s">
        <v>547</v>
      </c>
      <c r="C8" s="564">
        <f>SUM(C9:C19)</f>
        <v>5329977</v>
      </c>
    </row>
    <row r="9" spans="1:3" s="565" customFormat="1" ht="12" customHeight="1">
      <c r="A9" s="566" t="s">
        <v>97</v>
      </c>
      <c r="B9" s="567" t="s">
        <v>283</v>
      </c>
      <c r="C9" s="568"/>
    </row>
    <row r="10" spans="1:3" s="565" customFormat="1" ht="12" customHeight="1">
      <c r="A10" s="569" t="s">
        <v>98</v>
      </c>
      <c r="B10" s="570" t="s">
        <v>284</v>
      </c>
      <c r="C10" s="571">
        <v>1399977</v>
      </c>
    </row>
    <row r="11" spans="1:3" s="565" customFormat="1" ht="12" customHeight="1">
      <c r="A11" s="569" t="s">
        <v>99</v>
      </c>
      <c r="B11" s="570" t="s">
        <v>285</v>
      </c>
      <c r="C11" s="571"/>
    </row>
    <row r="12" spans="1:3" s="565" customFormat="1" ht="12" customHeight="1">
      <c r="A12" s="569" t="s">
        <v>100</v>
      </c>
      <c r="B12" s="570" t="s">
        <v>286</v>
      </c>
      <c r="C12" s="571"/>
    </row>
    <row r="13" spans="1:3" s="565" customFormat="1" ht="12" customHeight="1">
      <c r="A13" s="569" t="s">
        <v>148</v>
      </c>
      <c r="B13" s="570" t="s">
        <v>287</v>
      </c>
      <c r="C13" s="571">
        <v>2800000</v>
      </c>
    </row>
    <row r="14" spans="1:3" s="565" customFormat="1" ht="12" customHeight="1">
      <c r="A14" s="569" t="s">
        <v>101</v>
      </c>
      <c r="B14" s="570" t="s">
        <v>548</v>
      </c>
      <c r="C14" s="571">
        <v>1130000</v>
      </c>
    </row>
    <row r="15" spans="1:3" s="565" customFormat="1" ht="12" customHeight="1">
      <c r="A15" s="569" t="s">
        <v>102</v>
      </c>
      <c r="B15" s="572" t="s">
        <v>549</v>
      </c>
      <c r="C15" s="571"/>
    </row>
    <row r="16" spans="1:3" s="565" customFormat="1" ht="12" customHeight="1">
      <c r="A16" s="569" t="s">
        <v>112</v>
      </c>
      <c r="B16" s="570" t="s">
        <v>290</v>
      </c>
      <c r="C16" s="573"/>
    </row>
    <row r="17" spans="1:3" s="574" customFormat="1" ht="12" customHeight="1">
      <c r="A17" s="569" t="s">
        <v>113</v>
      </c>
      <c r="B17" s="570" t="s">
        <v>291</v>
      </c>
      <c r="C17" s="571"/>
    </row>
    <row r="18" spans="1:3" s="574" customFormat="1" ht="12" customHeight="1">
      <c r="A18" s="569" t="s">
        <v>114</v>
      </c>
      <c r="B18" s="570" t="s">
        <v>425</v>
      </c>
      <c r="C18" s="575"/>
    </row>
    <row r="19" spans="1:3" s="574" customFormat="1" ht="12" customHeight="1" thickBot="1">
      <c r="A19" s="569" t="s">
        <v>115</v>
      </c>
      <c r="B19" s="572" t="s">
        <v>292</v>
      </c>
      <c r="C19" s="575"/>
    </row>
    <row r="20" spans="1:3" s="565" customFormat="1" ht="12" customHeight="1" thickBot="1">
      <c r="A20" s="556" t="s">
        <v>19</v>
      </c>
      <c r="B20" s="563" t="s">
        <v>550</v>
      </c>
      <c r="C20" s="564">
        <f>SUM(C21:C23)</f>
        <v>0</v>
      </c>
    </row>
    <row r="21" spans="1:3" s="574" customFormat="1" ht="12" customHeight="1">
      <c r="A21" s="569" t="s">
        <v>103</v>
      </c>
      <c r="B21" s="576" t="s">
        <v>260</v>
      </c>
      <c r="C21" s="571"/>
    </row>
    <row r="22" spans="1:3" s="574" customFormat="1" ht="12" customHeight="1">
      <c r="A22" s="569" t="s">
        <v>104</v>
      </c>
      <c r="B22" s="570" t="s">
        <v>551</v>
      </c>
      <c r="C22" s="571"/>
    </row>
    <row r="23" spans="1:3" s="574" customFormat="1" ht="12" customHeight="1">
      <c r="A23" s="569" t="s">
        <v>105</v>
      </c>
      <c r="B23" s="570" t="s">
        <v>552</v>
      </c>
      <c r="C23" s="571"/>
    </row>
    <row r="24" spans="1:3" s="574" customFormat="1" ht="12" customHeight="1" thickBot="1">
      <c r="A24" s="569" t="s">
        <v>106</v>
      </c>
      <c r="B24" s="570" t="s">
        <v>553</v>
      </c>
      <c r="C24" s="571"/>
    </row>
    <row r="25" spans="1:3" s="574" customFormat="1" ht="12" customHeight="1" thickBot="1">
      <c r="A25" s="556" t="s">
        <v>20</v>
      </c>
      <c r="B25" s="577" t="s">
        <v>173</v>
      </c>
      <c r="C25" s="578"/>
    </row>
    <row r="26" spans="1:3" s="574" customFormat="1" ht="12" customHeight="1" thickBot="1">
      <c r="A26" s="556" t="s">
        <v>21</v>
      </c>
      <c r="B26" s="577" t="s">
        <v>554</v>
      </c>
      <c r="C26" s="564">
        <f>+C27+C28+C29</f>
        <v>0</v>
      </c>
    </row>
    <row r="27" spans="1:3" s="574" customFormat="1" ht="12" customHeight="1">
      <c r="A27" s="579" t="s">
        <v>270</v>
      </c>
      <c r="B27" s="576" t="s">
        <v>265</v>
      </c>
      <c r="C27" s="580"/>
    </row>
    <row r="28" spans="1:3" s="574" customFormat="1" ht="12" customHeight="1">
      <c r="A28" s="579" t="s">
        <v>273</v>
      </c>
      <c r="B28" s="576" t="s">
        <v>551</v>
      </c>
      <c r="C28" s="571"/>
    </row>
    <row r="29" spans="1:3" s="574" customFormat="1" ht="12" customHeight="1">
      <c r="A29" s="579" t="s">
        <v>274</v>
      </c>
      <c r="B29" s="570" t="s">
        <v>555</v>
      </c>
      <c r="C29" s="571"/>
    </row>
    <row r="30" spans="1:3" s="574" customFormat="1" ht="12" customHeight="1" thickBot="1">
      <c r="A30" s="569" t="s">
        <v>275</v>
      </c>
      <c r="B30" s="581" t="s">
        <v>556</v>
      </c>
      <c r="C30" s="582"/>
    </row>
    <row r="31" spans="1:3" s="574" customFormat="1" ht="12" customHeight="1" thickBot="1">
      <c r="A31" s="556" t="s">
        <v>22</v>
      </c>
      <c r="B31" s="577" t="s">
        <v>557</v>
      </c>
      <c r="C31" s="564">
        <f>+C32+C33+C34</f>
        <v>0</v>
      </c>
    </row>
    <row r="32" spans="1:3" s="574" customFormat="1" ht="12" customHeight="1">
      <c r="A32" s="579" t="s">
        <v>90</v>
      </c>
      <c r="B32" s="576" t="s">
        <v>297</v>
      </c>
      <c r="C32" s="580"/>
    </row>
    <row r="33" spans="1:3" s="574" customFormat="1" ht="12" customHeight="1">
      <c r="A33" s="579" t="s">
        <v>91</v>
      </c>
      <c r="B33" s="570" t="s">
        <v>298</v>
      </c>
      <c r="C33" s="573"/>
    </row>
    <row r="34" spans="1:3" s="574" customFormat="1" ht="12" customHeight="1" thickBot="1">
      <c r="A34" s="569" t="s">
        <v>92</v>
      </c>
      <c r="B34" s="581" t="s">
        <v>299</v>
      </c>
      <c r="C34" s="582"/>
    </row>
    <row r="35" spans="1:3" s="565" customFormat="1" ht="12" customHeight="1" thickBot="1">
      <c r="A35" s="556" t="s">
        <v>23</v>
      </c>
      <c r="B35" s="577" t="s">
        <v>385</v>
      </c>
      <c r="C35" s="578"/>
    </row>
    <row r="36" spans="1:3" s="565" customFormat="1" ht="12" customHeight="1" thickBot="1">
      <c r="A36" s="556" t="s">
        <v>24</v>
      </c>
      <c r="B36" s="577" t="s">
        <v>409</v>
      </c>
      <c r="C36" s="583"/>
    </row>
    <row r="37" spans="1:3" s="565" customFormat="1" ht="12" customHeight="1" thickBot="1">
      <c r="A37" s="556" t="s">
        <v>25</v>
      </c>
      <c r="B37" s="577" t="s">
        <v>558</v>
      </c>
      <c r="C37" s="584">
        <f>+C8+C20+C25+C26+C31+C35+C36</f>
        <v>5329977</v>
      </c>
    </row>
    <row r="38" spans="1:3" s="565" customFormat="1" ht="12" customHeight="1" thickBot="1">
      <c r="A38" s="585" t="s">
        <v>26</v>
      </c>
      <c r="B38" s="577" t="s">
        <v>559</v>
      </c>
      <c r="C38" s="584">
        <f>SUM(C39:C41)</f>
        <v>13011023</v>
      </c>
    </row>
    <row r="39" spans="1:3" s="565" customFormat="1" ht="12" customHeight="1">
      <c r="A39" s="579" t="s">
        <v>560</v>
      </c>
      <c r="B39" s="576" t="s">
        <v>238</v>
      </c>
      <c r="C39" s="580">
        <v>268023</v>
      </c>
    </row>
    <row r="40" spans="1:3" s="565" customFormat="1" ht="12" customHeight="1">
      <c r="A40" s="579" t="s">
        <v>561</v>
      </c>
      <c r="B40" s="570" t="s">
        <v>562</v>
      </c>
      <c r="C40" s="573"/>
    </row>
    <row r="41" spans="1:3" s="574" customFormat="1" ht="12" customHeight="1" thickBot="1">
      <c r="A41" s="569" t="s">
        <v>563</v>
      </c>
      <c r="B41" s="581" t="s">
        <v>564</v>
      </c>
      <c r="C41" s="582">
        <v>12743000</v>
      </c>
    </row>
    <row r="42" spans="1:3" s="574" customFormat="1" ht="15" customHeight="1" thickBot="1">
      <c r="A42" s="585" t="s">
        <v>27</v>
      </c>
      <c r="B42" s="586" t="s">
        <v>565</v>
      </c>
      <c r="C42" s="584">
        <f>+C37+C38</f>
        <v>18341000</v>
      </c>
    </row>
    <row r="43" spans="1:3" s="574" customFormat="1" ht="15" customHeight="1">
      <c r="A43" s="267"/>
      <c r="B43" s="268"/>
      <c r="C43" s="388"/>
    </row>
    <row r="44" spans="1:3" ht="13.5" thickBot="1">
      <c r="A44" s="587"/>
      <c r="B44" s="588"/>
      <c r="C44" s="589"/>
    </row>
    <row r="45" spans="1:3" s="559" customFormat="1" ht="16.5" customHeight="1" thickBot="1">
      <c r="A45" s="590"/>
      <c r="B45" s="591" t="s">
        <v>58</v>
      </c>
      <c r="C45" s="584"/>
    </row>
    <row r="46" spans="1:3" s="592" customFormat="1" ht="12" customHeight="1" thickBot="1">
      <c r="A46" s="556" t="s">
        <v>18</v>
      </c>
      <c r="B46" s="577" t="s">
        <v>566</v>
      </c>
      <c r="C46" s="564">
        <f>SUM(C47:C51)</f>
        <v>18341000</v>
      </c>
    </row>
    <row r="47" spans="1:3" ht="12" customHeight="1">
      <c r="A47" s="569" t="s">
        <v>97</v>
      </c>
      <c r="B47" s="576" t="s">
        <v>49</v>
      </c>
      <c r="C47" s="580">
        <v>8555000</v>
      </c>
    </row>
    <row r="48" spans="1:3" ht="12" customHeight="1">
      <c r="A48" s="569" t="s">
        <v>98</v>
      </c>
      <c r="B48" s="570" t="s">
        <v>182</v>
      </c>
      <c r="C48" s="571">
        <v>1449000</v>
      </c>
    </row>
    <row r="49" spans="1:3" ht="12" customHeight="1">
      <c r="A49" s="569" t="s">
        <v>99</v>
      </c>
      <c r="B49" s="570" t="s">
        <v>139</v>
      </c>
      <c r="C49" s="571">
        <v>8337000</v>
      </c>
    </row>
    <row r="50" spans="1:3" ht="12" customHeight="1">
      <c r="A50" s="569" t="s">
        <v>100</v>
      </c>
      <c r="B50" s="570" t="s">
        <v>183</v>
      </c>
      <c r="C50" s="571">
        <v>0</v>
      </c>
    </row>
    <row r="51" spans="1:3" ht="12" customHeight="1" thickBot="1">
      <c r="A51" s="569" t="s">
        <v>148</v>
      </c>
      <c r="B51" s="570" t="s">
        <v>184</v>
      </c>
      <c r="C51" s="571"/>
    </row>
    <row r="52" spans="1:3" ht="12" customHeight="1" thickBot="1">
      <c r="A52" s="556" t="s">
        <v>19</v>
      </c>
      <c r="B52" s="577" t="s">
        <v>567</v>
      </c>
      <c r="C52" s="564">
        <f>SUM(C53:C55)</f>
        <v>0</v>
      </c>
    </row>
    <row r="53" spans="1:3" s="592" customFormat="1" ht="12" customHeight="1">
      <c r="A53" s="569" t="s">
        <v>103</v>
      </c>
      <c r="B53" s="576" t="s">
        <v>229</v>
      </c>
      <c r="C53" s="580"/>
    </row>
    <row r="54" spans="1:3" ht="12" customHeight="1">
      <c r="A54" s="569" t="s">
        <v>104</v>
      </c>
      <c r="B54" s="570" t="s">
        <v>186</v>
      </c>
      <c r="C54" s="571"/>
    </row>
    <row r="55" spans="1:3" ht="12" customHeight="1">
      <c r="A55" s="569" t="s">
        <v>105</v>
      </c>
      <c r="B55" s="570" t="s">
        <v>568</v>
      </c>
      <c r="C55" s="571"/>
    </row>
    <row r="56" spans="1:3" ht="12" customHeight="1" thickBot="1">
      <c r="A56" s="569" t="s">
        <v>106</v>
      </c>
      <c r="B56" s="570" t="s">
        <v>569</v>
      </c>
      <c r="C56" s="571"/>
    </row>
    <row r="57" spans="1:3" ht="12" customHeight="1" thickBot="1">
      <c r="A57" s="556" t="s">
        <v>20</v>
      </c>
      <c r="B57" s="577" t="s">
        <v>12</v>
      </c>
      <c r="C57" s="578"/>
    </row>
    <row r="58" spans="1:3" ht="15" customHeight="1" thickBot="1">
      <c r="A58" s="556" t="s">
        <v>21</v>
      </c>
      <c r="B58" s="593" t="s">
        <v>570</v>
      </c>
      <c r="C58" s="564">
        <f>+C46+C52+C57</f>
        <v>18341000</v>
      </c>
    </row>
    <row r="59" ht="13.5" thickBot="1">
      <c r="C59" s="595"/>
    </row>
    <row r="60" spans="1:3" ht="15" customHeight="1" thickBot="1">
      <c r="A60" s="596" t="s">
        <v>513</v>
      </c>
      <c r="B60" s="597"/>
      <c r="C60" s="598">
        <v>4</v>
      </c>
    </row>
    <row r="61" spans="1:3" ht="14.25" customHeight="1" thickBot="1">
      <c r="A61" s="596" t="s">
        <v>204</v>
      </c>
      <c r="B61" s="597"/>
      <c r="C61" s="598"/>
    </row>
  </sheetData>
  <sheetProtection/>
  <printOptions/>
  <pageMargins left="0.7" right="0.7" top="0.75" bottom="0.75" header="0.3" footer="0.3"/>
  <pageSetup horizontalDpi="360" verticalDpi="360" orientation="landscape" paperSize="9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3.875" style="594" customWidth="1"/>
    <col min="2" max="2" width="79.125" style="555" customWidth="1"/>
    <col min="3" max="3" width="25.00390625" style="555" customWidth="1"/>
    <col min="4" max="16384" width="9.375" style="555" customWidth="1"/>
  </cols>
  <sheetData>
    <row r="1" spans="1:3" s="543" customFormat="1" ht="16.5" customHeight="1" thickBot="1">
      <c r="A1" s="259"/>
      <c r="B1" s="260"/>
      <c r="C1" s="542" t="s">
        <v>627</v>
      </c>
    </row>
    <row r="2" spans="1:3" s="547" customFormat="1" ht="35.25" customHeight="1">
      <c r="A2" s="544" t="s">
        <v>545</v>
      </c>
      <c r="B2" s="545" t="s">
        <v>576</v>
      </c>
      <c r="C2" s="546" t="s">
        <v>59</v>
      </c>
    </row>
    <row r="3" spans="1:3" s="547" customFormat="1" ht="24.75" thickBot="1">
      <c r="A3" s="548" t="s">
        <v>202</v>
      </c>
      <c r="B3" s="549" t="s">
        <v>571</v>
      </c>
      <c r="C3" s="550" t="s">
        <v>54</v>
      </c>
    </row>
    <row r="4" spans="1:3" s="551" customFormat="1" ht="15.75" customHeight="1" thickBot="1">
      <c r="A4" s="262"/>
      <c r="B4" s="262"/>
      <c r="C4" s="263"/>
    </row>
    <row r="5" spans="1:3" ht="13.5" thickBot="1">
      <c r="A5" s="552" t="s">
        <v>203</v>
      </c>
      <c r="B5" s="553" t="s">
        <v>55</v>
      </c>
      <c r="C5" s="554" t="s">
        <v>546</v>
      </c>
    </row>
    <row r="6" spans="1:3" s="559" customFormat="1" ht="12.75" customHeight="1" thickBot="1">
      <c r="A6" s="556" t="s">
        <v>485</v>
      </c>
      <c r="B6" s="557" t="s">
        <v>486</v>
      </c>
      <c r="C6" s="558" t="s">
        <v>487</v>
      </c>
    </row>
    <row r="7" spans="1:3" s="559" customFormat="1" ht="15.75" customHeight="1" thickBot="1">
      <c r="A7" s="560"/>
      <c r="B7" s="561" t="s">
        <v>57</v>
      </c>
      <c r="C7" s="562"/>
    </row>
    <row r="8" spans="1:3" s="565" customFormat="1" ht="12" customHeight="1" thickBot="1">
      <c r="A8" s="556" t="s">
        <v>18</v>
      </c>
      <c r="B8" s="563" t="s">
        <v>547</v>
      </c>
      <c r="C8" s="564">
        <f>SUM(C9:C19)</f>
        <v>5329977</v>
      </c>
    </row>
    <row r="9" spans="1:3" s="565" customFormat="1" ht="12" customHeight="1">
      <c r="A9" s="566" t="s">
        <v>97</v>
      </c>
      <c r="B9" s="567" t="s">
        <v>283</v>
      </c>
      <c r="C9" s="568"/>
    </row>
    <row r="10" spans="1:3" s="565" customFormat="1" ht="12" customHeight="1">
      <c r="A10" s="569" t="s">
        <v>98</v>
      </c>
      <c r="B10" s="570" t="s">
        <v>284</v>
      </c>
      <c r="C10" s="571">
        <v>1399977</v>
      </c>
    </row>
    <row r="11" spans="1:3" s="565" customFormat="1" ht="12" customHeight="1">
      <c r="A11" s="569" t="s">
        <v>99</v>
      </c>
      <c r="B11" s="570" t="s">
        <v>285</v>
      </c>
      <c r="C11" s="571"/>
    </row>
    <row r="12" spans="1:3" s="565" customFormat="1" ht="12" customHeight="1">
      <c r="A12" s="569" t="s">
        <v>100</v>
      </c>
      <c r="B12" s="570" t="s">
        <v>286</v>
      </c>
      <c r="C12" s="571"/>
    </row>
    <row r="13" spans="1:3" s="565" customFormat="1" ht="12" customHeight="1">
      <c r="A13" s="569" t="s">
        <v>148</v>
      </c>
      <c r="B13" s="570" t="s">
        <v>287</v>
      </c>
      <c r="C13" s="571">
        <v>2800000</v>
      </c>
    </row>
    <row r="14" spans="1:3" s="565" customFormat="1" ht="12" customHeight="1">
      <c r="A14" s="569" t="s">
        <v>101</v>
      </c>
      <c r="B14" s="570" t="s">
        <v>548</v>
      </c>
      <c r="C14" s="571">
        <v>1130000</v>
      </c>
    </row>
    <row r="15" spans="1:3" s="565" customFormat="1" ht="12" customHeight="1">
      <c r="A15" s="569" t="s">
        <v>102</v>
      </c>
      <c r="B15" s="572" t="s">
        <v>549</v>
      </c>
      <c r="C15" s="571"/>
    </row>
    <row r="16" spans="1:3" s="565" customFormat="1" ht="12" customHeight="1">
      <c r="A16" s="569" t="s">
        <v>112</v>
      </c>
      <c r="B16" s="570" t="s">
        <v>290</v>
      </c>
      <c r="C16" s="573"/>
    </row>
    <row r="17" spans="1:3" s="574" customFormat="1" ht="12" customHeight="1">
      <c r="A17" s="569" t="s">
        <v>113</v>
      </c>
      <c r="B17" s="570" t="s">
        <v>291</v>
      </c>
      <c r="C17" s="571"/>
    </row>
    <row r="18" spans="1:3" s="574" customFormat="1" ht="12" customHeight="1">
      <c r="A18" s="569" t="s">
        <v>114</v>
      </c>
      <c r="B18" s="570" t="s">
        <v>425</v>
      </c>
      <c r="C18" s="575"/>
    </row>
    <row r="19" spans="1:3" s="574" customFormat="1" ht="12" customHeight="1" thickBot="1">
      <c r="A19" s="569" t="s">
        <v>115</v>
      </c>
      <c r="B19" s="572" t="s">
        <v>292</v>
      </c>
      <c r="C19" s="575"/>
    </row>
    <row r="20" spans="1:3" s="565" customFormat="1" ht="12" customHeight="1" thickBot="1">
      <c r="A20" s="556" t="s">
        <v>19</v>
      </c>
      <c r="B20" s="563" t="s">
        <v>550</v>
      </c>
      <c r="C20" s="564">
        <f>SUM(C21:C23)</f>
        <v>0</v>
      </c>
    </row>
    <row r="21" spans="1:3" s="574" customFormat="1" ht="12" customHeight="1">
      <c r="A21" s="569" t="s">
        <v>103</v>
      </c>
      <c r="B21" s="576" t="s">
        <v>260</v>
      </c>
      <c r="C21" s="571"/>
    </row>
    <row r="22" spans="1:3" s="574" customFormat="1" ht="12" customHeight="1">
      <c r="A22" s="569" t="s">
        <v>104</v>
      </c>
      <c r="B22" s="570" t="s">
        <v>551</v>
      </c>
      <c r="C22" s="571"/>
    </row>
    <row r="23" spans="1:3" s="574" customFormat="1" ht="12" customHeight="1">
      <c r="A23" s="569" t="s">
        <v>105</v>
      </c>
      <c r="B23" s="570" t="s">
        <v>552</v>
      </c>
      <c r="C23" s="571"/>
    </row>
    <row r="24" spans="1:3" s="574" customFormat="1" ht="12" customHeight="1" thickBot="1">
      <c r="A24" s="569" t="s">
        <v>106</v>
      </c>
      <c r="B24" s="570" t="s">
        <v>553</v>
      </c>
      <c r="C24" s="571"/>
    </row>
    <row r="25" spans="1:3" s="574" customFormat="1" ht="12" customHeight="1" thickBot="1">
      <c r="A25" s="556" t="s">
        <v>20</v>
      </c>
      <c r="B25" s="577" t="s">
        <v>173</v>
      </c>
      <c r="C25" s="578"/>
    </row>
    <row r="26" spans="1:3" s="574" customFormat="1" ht="12" customHeight="1" thickBot="1">
      <c r="A26" s="556" t="s">
        <v>21</v>
      </c>
      <c r="B26" s="577" t="s">
        <v>554</v>
      </c>
      <c r="C26" s="564">
        <f>+C27+C28+C29</f>
        <v>0</v>
      </c>
    </row>
    <row r="27" spans="1:3" s="574" customFormat="1" ht="12" customHeight="1">
      <c r="A27" s="579" t="s">
        <v>270</v>
      </c>
      <c r="B27" s="576" t="s">
        <v>265</v>
      </c>
      <c r="C27" s="580"/>
    </row>
    <row r="28" spans="1:3" s="574" customFormat="1" ht="12" customHeight="1">
      <c r="A28" s="579" t="s">
        <v>273</v>
      </c>
      <c r="B28" s="576" t="s">
        <v>551</v>
      </c>
      <c r="C28" s="571"/>
    </row>
    <row r="29" spans="1:3" s="574" customFormat="1" ht="12" customHeight="1">
      <c r="A29" s="579" t="s">
        <v>274</v>
      </c>
      <c r="B29" s="570" t="s">
        <v>555</v>
      </c>
      <c r="C29" s="571"/>
    </row>
    <row r="30" spans="1:3" s="574" customFormat="1" ht="12" customHeight="1" thickBot="1">
      <c r="A30" s="569" t="s">
        <v>275</v>
      </c>
      <c r="B30" s="581" t="s">
        <v>556</v>
      </c>
      <c r="C30" s="582"/>
    </row>
    <row r="31" spans="1:3" s="574" customFormat="1" ht="12" customHeight="1" thickBot="1">
      <c r="A31" s="556" t="s">
        <v>22</v>
      </c>
      <c r="B31" s="577" t="s">
        <v>557</v>
      </c>
      <c r="C31" s="564">
        <f>+C32+C33+C34</f>
        <v>0</v>
      </c>
    </row>
    <row r="32" spans="1:3" s="574" customFormat="1" ht="12" customHeight="1">
      <c r="A32" s="579" t="s">
        <v>90</v>
      </c>
      <c r="B32" s="576" t="s">
        <v>297</v>
      </c>
      <c r="C32" s="580"/>
    </row>
    <row r="33" spans="1:3" s="574" customFormat="1" ht="12" customHeight="1">
      <c r="A33" s="579" t="s">
        <v>91</v>
      </c>
      <c r="B33" s="570" t="s">
        <v>298</v>
      </c>
      <c r="C33" s="573"/>
    </row>
    <row r="34" spans="1:3" s="574" customFormat="1" ht="12" customHeight="1" thickBot="1">
      <c r="A34" s="569" t="s">
        <v>92</v>
      </c>
      <c r="B34" s="581" t="s">
        <v>299</v>
      </c>
      <c r="C34" s="582"/>
    </row>
    <row r="35" spans="1:3" s="565" customFormat="1" ht="12" customHeight="1" thickBot="1">
      <c r="A35" s="556" t="s">
        <v>23</v>
      </c>
      <c r="B35" s="577" t="s">
        <v>385</v>
      </c>
      <c r="C35" s="578"/>
    </row>
    <row r="36" spans="1:3" s="565" customFormat="1" ht="12" customHeight="1" thickBot="1">
      <c r="A36" s="556" t="s">
        <v>24</v>
      </c>
      <c r="B36" s="577" t="s">
        <v>409</v>
      </c>
      <c r="C36" s="583"/>
    </row>
    <row r="37" spans="1:3" s="565" customFormat="1" ht="12" customHeight="1" thickBot="1">
      <c r="A37" s="556" t="s">
        <v>25</v>
      </c>
      <c r="B37" s="577" t="s">
        <v>558</v>
      </c>
      <c r="C37" s="584">
        <f>+C8+C20+C25+C26+C31+C35+C36</f>
        <v>5329977</v>
      </c>
    </row>
    <row r="38" spans="1:3" s="565" customFormat="1" ht="12" customHeight="1" thickBot="1">
      <c r="A38" s="585" t="s">
        <v>26</v>
      </c>
      <c r="B38" s="577" t="s">
        <v>559</v>
      </c>
      <c r="C38" s="584">
        <f>+C39+C40+C41</f>
        <v>13011023</v>
      </c>
    </row>
    <row r="39" spans="1:3" s="565" customFormat="1" ht="12" customHeight="1">
      <c r="A39" s="579" t="s">
        <v>560</v>
      </c>
      <c r="B39" s="576" t="s">
        <v>238</v>
      </c>
      <c r="C39" s="580">
        <v>268023</v>
      </c>
    </row>
    <row r="40" spans="1:3" s="565" customFormat="1" ht="12" customHeight="1">
      <c r="A40" s="579" t="s">
        <v>561</v>
      </c>
      <c r="B40" s="570" t="s">
        <v>562</v>
      </c>
      <c r="C40" s="573"/>
    </row>
    <row r="41" spans="1:3" s="574" customFormat="1" ht="12" customHeight="1" thickBot="1">
      <c r="A41" s="569" t="s">
        <v>563</v>
      </c>
      <c r="B41" s="581" t="s">
        <v>564</v>
      </c>
      <c r="C41" s="582">
        <v>12743000</v>
      </c>
    </row>
    <row r="42" spans="1:3" s="574" customFormat="1" ht="15" customHeight="1" thickBot="1">
      <c r="A42" s="585" t="s">
        <v>27</v>
      </c>
      <c r="B42" s="586" t="s">
        <v>565</v>
      </c>
      <c r="C42" s="584">
        <f>+C37+C38</f>
        <v>18341000</v>
      </c>
    </row>
    <row r="43" spans="1:3" s="574" customFormat="1" ht="15" customHeight="1">
      <c r="A43" s="267"/>
      <c r="B43" s="268"/>
      <c r="C43" s="388"/>
    </row>
    <row r="44" spans="1:3" ht="13.5" thickBot="1">
      <c r="A44" s="587"/>
      <c r="B44" s="588"/>
      <c r="C44" s="589"/>
    </row>
    <row r="45" spans="1:3" s="559" customFormat="1" ht="16.5" customHeight="1" thickBot="1">
      <c r="A45" s="590"/>
      <c r="B45" s="591" t="s">
        <v>58</v>
      </c>
      <c r="C45" s="584"/>
    </row>
    <row r="46" spans="1:3" s="592" customFormat="1" ht="12" customHeight="1" thickBot="1">
      <c r="A46" s="556" t="s">
        <v>18</v>
      </c>
      <c r="B46" s="577" t="s">
        <v>566</v>
      </c>
      <c r="C46" s="564">
        <f>SUM(C47:C51)</f>
        <v>18341000</v>
      </c>
    </row>
    <row r="47" spans="1:3" ht="12" customHeight="1">
      <c r="A47" s="569" t="s">
        <v>97</v>
      </c>
      <c r="B47" s="576" t="s">
        <v>49</v>
      </c>
      <c r="C47" s="580">
        <v>8555000</v>
      </c>
    </row>
    <row r="48" spans="1:3" ht="12" customHeight="1">
      <c r="A48" s="569" t="s">
        <v>98</v>
      </c>
      <c r="B48" s="570" t="s">
        <v>182</v>
      </c>
      <c r="C48" s="571">
        <v>1449000</v>
      </c>
    </row>
    <row r="49" spans="1:3" ht="12" customHeight="1">
      <c r="A49" s="569" t="s">
        <v>99</v>
      </c>
      <c r="B49" s="570" t="s">
        <v>139</v>
      </c>
      <c r="C49" s="571">
        <v>8337000</v>
      </c>
    </row>
    <row r="50" spans="1:3" ht="12" customHeight="1">
      <c r="A50" s="569" t="s">
        <v>100</v>
      </c>
      <c r="B50" s="570" t="s">
        <v>183</v>
      </c>
      <c r="C50" s="571"/>
    </row>
    <row r="51" spans="1:3" ht="12" customHeight="1" thickBot="1">
      <c r="A51" s="569" t="s">
        <v>148</v>
      </c>
      <c r="B51" s="570" t="s">
        <v>184</v>
      </c>
      <c r="C51" s="571"/>
    </row>
    <row r="52" spans="1:3" ht="12" customHeight="1" thickBot="1">
      <c r="A52" s="556" t="s">
        <v>19</v>
      </c>
      <c r="B52" s="577" t="s">
        <v>567</v>
      </c>
      <c r="C52" s="564">
        <f>SUM(C53:C55)</f>
        <v>0</v>
      </c>
    </row>
    <row r="53" spans="1:3" s="592" customFormat="1" ht="12" customHeight="1">
      <c r="A53" s="569" t="s">
        <v>103</v>
      </c>
      <c r="B53" s="576" t="s">
        <v>229</v>
      </c>
      <c r="C53" s="580"/>
    </row>
    <row r="54" spans="1:3" ht="12" customHeight="1">
      <c r="A54" s="569" t="s">
        <v>104</v>
      </c>
      <c r="B54" s="570" t="s">
        <v>186</v>
      </c>
      <c r="C54" s="571"/>
    </row>
    <row r="55" spans="1:3" ht="12" customHeight="1">
      <c r="A55" s="569" t="s">
        <v>105</v>
      </c>
      <c r="B55" s="570" t="s">
        <v>568</v>
      </c>
      <c r="C55" s="571"/>
    </row>
    <row r="56" spans="1:3" ht="12" customHeight="1" thickBot="1">
      <c r="A56" s="569" t="s">
        <v>106</v>
      </c>
      <c r="B56" s="570" t="s">
        <v>569</v>
      </c>
      <c r="C56" s="571"/>
    </row>
    <row r="57" spans="1:3" ht="12" customHeight="1" thickBot="1">
      <c r="A57" s="556" t="s">
        <v>20</v>
      </c>
      <c r="B57" s="577" t="s">
        <v>12</v>
      </c>
      <c r="C57" s="578"/>
    </row>
    <row r="58" spans="1:3" ht="15" customHeight="1" thickBot="1">
      <c r="A58" s="556" t="s">
        <v>21</v>
      </c>
      <c r="B58" s="593" t="s">
        <v>570</v>
      </c>
      <c r="C58" s="564">
        <f>+C46+C52+C57</f>
        <v>18341000</v>
      </c>
    </row>
    <row r="59" ht="13.5" thickBot="1">
      <c r="C59" s="595"/>
    </row>
    <row r="60" spans="1:3" ht="15" customHeight="1" thickBot="1">
      <c r="A60" s="596" t="s">
        <v>513</v>
      </c>
      <c r="B60" s="597"/>
      <c r="C60" s="598">
        <v>4</v>
      </c>
    </row>
    <row r="61" spans="1:3" ht="14.25" customHeight="1" thickBot="1">
      <c r="A61" s="596" t="s">
        <v>204</v>
      </c>
      <c r="B61" s="597"/>
      <c r="C61" s="598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workbookViewId="0" topLeftCell="A1">
      <selection activeCell="C10" sqref="C10"/>
    </sheetView>
  </sheetViews>
  <sheetFormatPr defaultColWidth="9.00390625" defaultRowHeight="12.75"/>
  <cols>
    <col min="1" max="1" width="5.50390625" style="52" customWidth="1"/>
    <col min="2" max="2" width="33.125" style="52" customWidth="1"/>
    <col min="3" max="3" width="12.375" style="52" customWidth="1"/>
    <col min="4" max="4" width="11.50390625" style="52" customWidth="1"/>
    <col min="5" max="5" width="11.375" style="52" customWidth="1"/>
    <col min="6" max="6" width="11.00390625" style="52" customWidth="1"/>
    <col min="7" max="7" width="14.375" style="52" customWidth="1"/>
    <col min="8" max="16384" width="9.375" style="52" customWidth="1"/>
  </cols>
  <sheetData>
    <row r="1" spans="1:7" ht="43.5" customHeight="1">
      <c r="A1" s="720" t="s">
        <v>2</v>
      </c>
      <c r="B1" s="720"/>
      <c r="C1" s="720"/>
      <c r="D1" s="720"/>
      <c r="E1" s="720"/>
      <c r="F1" s="720"/>
      <c r="G1" s="720"/>
    </row>
    <row r="3" spans="1:7" s="186" customFormat="1" ht="27" customHeight="1">
      <c r="A3" s="184" t="s">
        <v>207</v>
      </c>
      <c r="B3" s="185"/>
      <c r="C3" s="719" t="s">
        <v>208</v>
      </c>
      <c r="D3" s="719"/>
      <c r="E3" s="719"/>
      <c r="F3" s="719"/>
      <c r="G3" s="719"/>
    </row>
    <row r="4" spans="1:7" s="186" customFormat="1" ht="15.75">
      <c r="A4" s="185"/>
      <c r="B4" s="185"/>
      <c r="C4" s="185"/>
      <c r="D4" s="185"/>
      <c r="E4" s="185"/>
      <c r="F4" s="185"/>
      <c r="G4" s="185"/>
    </row>
    <row r="5" spans="1:7" s="186" customFormat="1" ht="24.75" customHeight="1">
      <c r="A5" s="184" t="s">
        <v>209</v>
      </c>
      <c r="B5" s="185"/>
      <c r="C5" s="719" t="s">
        <v>208</v>
      </c>
      <c r="D5" s="719"/>
      <c r="E5" s="719"/>
      <c r="F5" s="719"/>
      <c r="G5" s="185"/>
    </row>
    <row r="6" spans="1:7" s="187" customFormat="1" ht="12.75">
      <c r="A6" s="244"/>
      <c r="B6" s="244"/>
      <c r="C6" s="244"/>
      <c r="D6" s="244"/>
      <c r="E6" s="244"/>
      <c r="F6" s="244"/>
      <c r="G6" s="244"/>
    </row>
    <row r="7" spans="1:7" s="188" customFormat="1" ht="15" customHeight="1">
      <c r="A7" s="290" t="s">
        <v>210</v>
      </c>
      <c r="B7" s="289"/>
      <c r="C7" s="289"/>
      <c r="D7" s="275"/>
      <c r="E7" s="275"/>
      <c r="F7" s="275"/>
      <c r="G7" s="275"/>
    </row>
    <row r="8" spans="1:7" s="188" customFormat="1" ht="15" customHeight="1" thickBot="1">
      <c r="A8" s="290" t="s">
        <v>211</v>
      </c>
      <c r="B8" s="275"/>
      <c r="C8" s="275"/>
      <c r="D8" s="275"/>
      <c r="E8" s="275"/>
      <c r="F8" s="275"/>
      <c r="G8" s="275"/>
    </row>
    <row r="9" spans="1:7" s="94" customFormat="1" ht="42" customHeight="1" thickBot="1">
      <c r="A9" s="224" t="s">
        <v>16</v>
      </c>
      <c r="B9" s="225" t="s">
        <v>212</v>
      </c>
      <c r="C9" s="225" t="s">
        <v>213</v>
      </c>
      <c r="D9" s="225" t="s">
        <v>214</v>
      </c>
      <c r="E9" s="225" t="s">
        <v>215</v>
      </c>
      <c r="F9" s="225" t="s">
        <v>216</v>
      </c>
      <c r="G9" s="226" t="s">
        <v>53</v>
      </c>
    </row>
    <row r="10" spans="1:7" ht="24" customHeight="1">
      <c r="A10" s="276" t="s">
        <v>18</v>
      </c>
      <c r="B10" s="233" t="s">
        <v>217</v>
      </c>
      <c r="C10" s="189" t="s">
        <v>589</v>
      </c>
      <c r="D10" s="189"/>
      <c r="E10" s="189"/>
      <c r="F10" s="189"/>
      <c r="G10" s="277">
        <f>SUM(C10:F10)</f>
        <v>0</v>
      </c>
    </row>
    <row r="11" spans="1:7" ht="24" customHeight="1">
      <c r="A11" s="278" t="s">
        <v>19</v>
      </c>
      <c r="B11" s="234" t="s">
        <v>218</v>
      </c>
      <c r="C11" s="190"/>
      <c r="D11" s="190"/>
      <c r="E11" s="190"/>
      <c r="F11" s="190"/>
      <c r="G11" s="279">
        <f aca="true" t="shared" si="0" ref="G11:G16">SUM(C11:F11)</f>
        <v>0</v>
      </c>
    </row>
    <row r="12" spans="1:7" ht="24" customHeight="1">
      <c r="A12" s="278" t="s">
        <v>20</v>
      </c>
      <c r="B12" s="234" t="s">
        <v>219</v>
      </c>
      <c r="C12" s="190"/>
      <c r="D12" s="190"/>
      <c r="E12" s="190"/>
      <c r="F12" s="190"/>
      <c r="G12" s="279">
        <f t="shared" si="0"/>
        <v>0</v>
      </c>
    </row>
    <row r="13" spans="1:7" ht="24" customHeight="1">
      <c r="A13" s="278" t="s">
        <v>21</v>
      </c>
      <c r="B13" s="234" t="s">
        <v>220</v>
      </c>
      <c r="C13" s="190"/>
      <c r="D13" s="190"/>
      <c r="E13" s="190"/>
      <c r="F13" s="190"/>
      <c r="G13" s="279">
        <f t="shared" si="0"/>
        <v>0</v>
      </c>
    </row>
    <row r="14" spans="1:7" ht="24" customHeight="1">
      <c r="A14" s="278" t="s">
        <v>22</v>
      </c>
      <c r="B14" s="234" t="s">
        <v>221</v>
      </c>
      <c r="C14" s="190"/>
      <c r="D14" s="190"/>
      <c r="E14" s="190"/>
      <c r="F14" s="190"/>
      <c r="G14" s="279">
        <f t="shared" si="0"/>
        <v>0</v>
      </c>
    </row>
    <row r="15" spans="1:7" ht="24" customHeight="1" thickBot="1">
      <c r="A15" s="280" t="s">
        <v>23</v>
      </c>
      <c r="B15" s="281" t="s">
        <v>222</v>
      </c>
      <c r="C15" s="191"/>
      <c r="D15" s="191"/>
      <c r="E15" s="191"/>
      <c r="F15" s="191"/>
      <c r="G15" s="282">
        <f t="shared" si="0"/>
        <v>0</v>
      </c>
    </row>
    <row r="16" spans="1:7" s="192" customFormat="1" ht="24" customHeight="1" thickBot="1">
      <c r="A16" s="283" t="s">
        <v>24</v>
      </c>
      <c r="B16" s="284" t="s">
        <v>53</v>
      </c>
      <c r="C16" s="285">
        <f>SUM(C10:C15)</f>
        <v>0</v>
      </c>
      <c r="D16" s="285">
        <f>SUM(D10:D15)</f>
        <v>0</v>
      </c>
      <c r="E16" s="285">
        <f>SUM(E10:E15)</f>
        <v>0</v>
      </c>
      <c r="F16" s="285">
        <f>SUM(F10:F15)</f>
        <v>0</v>
      </c>
      <c r="G16" s="286">
        <f t="shared" si="0"/>
        <v>0</v>
      </c>
    </row>
    <row r="17" spans="1:7" s="187" customFormat="1" ht="12.75">
      <c r="A17" s="244"/>
      <c r="B17" s="244"/>
      <c r="C17" s="244"/>
      <c r="D17" s="244"/>
      <c r="E17" s="244"/>
      <c r="F17" s="244"/>
      <c r="G17" s="244"/>
    </row>
    <row r="18" spans="1:7" s="187" customFormat="1" ht="12.75">
      <c r="A18" s="244"/>
      <c r="B18" s="244"/>
      <c r="C18" s="244"/>
      <c r="D18" s="244"/>
      <c r="E18" s="244"/>
      <c r="F18" s="244"/>
      <c r="G18" s="244"/>
    </row>
    <row r="19" spans="1:7" s="187" customFormat="1" ht="12.75">
      <c r="A19" s="244"/>
      <c r="B19" s="244"/>
      <c r="C19" s="244"/>
      <c r="D19" s="244"/>
      <c r="E19" s="244"/>
      <c r="F19" s="244"/>
      <c r="G19" s="244"/>
    </row>
    <row r="20" spans="1:7" s="187" customFormat="1" ht="15.75">
      <c r="A20" s="186" t="str">
        <f>+CONCATENATE("......................, ",LEFT(ÖSSZEFÜGGÉSEK!A5,4),". .......................... hó ..... nap")</f>
        <v>......................, 2019. .......................... hó ..... nap</v>
      </c>
      <c r="B20" s="244"/>
      <c r="C20" s="244"/>
      <c r="D20" s="244"/>
      <c r="E20" s="244"/>
      <c r="F20" s="244"/>
      <c r="G20" s="244"/>
    </row>
    <row r="21" spans="1:7" s="187" customFormat="1" ht="12.75">
      <c r="A21" s="244"/>
      <c r="B21" s="244"/>
      <c r="C21" s="244"/>
      <c r="D21" s="244"/>
      <c r="E21" s="244"/>
      <c r="F21" s="244"/>
      <c r="G21" s="244"/>
    </row>
    <row r="22" spans="1:7" ht="12.75">
      <c r="A22" s="244"/>
      <c r="B22" s="244"/>
      <c r="C22" s="244"/>
      <c r="D22" s="244"/>
      <c r="E22" s="244"/>
      <c r="F22" s="244"/>
      <c r="G22" s="244"/>
    </row>
    <row r="23" spans="1:7" ht="12.75">
      <c r="A23" s="244"/>
      <c r="B23" s="244"/>
      <c r="C23" s="187"/>
      <c r="D23" s="187"/>
      <c r="E23" s="187"/>
      <c r="F23" s="187"/>
      <c r="G23" s="244"/>
    </row>
    <row r="24" spans="1:7" ht="13.5">
      <c r="A24" s="244"/>
      <c r="B24" s="244"/>
      <c r="C24" s="287"/>
      <c r="D24" s="288" t="s">
        <v>223</v>
      </c>
      <c r="E24" s="288"/>
      <c r="F24" s="287"/>
      <c r="G24" s="244"/>
    </row>
    <row r="25" spans="3:6" ht="13.5">
      <c r="C25" s="193"/>
      <c r="D25" s="194"/>
      <c r="E25" s="194"/>
      <c r="F25" s="193"/>
    </row>
    <row r="26" spans="3:6" ht="13.5">
      <c r="C26" s="193"/>
      <c r="D26" s="194"/>
      <c r="E26" s="194"/>
      <c r="F26" s="193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2/2019. (II.15.)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zoomScale="120" zoomScaleNormal="120" zoomScaleSheetLayoutView="100" workbookViewId="0" topLeftCell="A124">
      <selection activeCell="E111" sqref="E111"/>
    </sheetView>
  </sheetViews>
  <sheetFormatPr defaultColWidth="9.00390625" defaultRowHeight="12.75"/>
  <cols>
    <col min="1" max="1" width="9.00390625" style="406" customWidth="1"/>
    <col min="2" max="2" width="75.875" style="406" customWidth="1"/>
    <col min="3" max="3" width="15.50390625" style="407" customWidth="1"/>
    <col min="4" max="5" width="15.50390625" style="406" customWidth="1"/>
    <col min="6" max="6" width="13.50390625" style="666" bestFit="1" customWidth="1"/>
    <col min="7" max="7" width="17.50390625" style="405" customWidth="1"/>
    <col min="8" max="16384" width="9.375" style="44" customWidth="1"/>
  </cols>
  <sheetData>
    <row r="1" spans="1:7" ht="15.75" customHeight="1">
      <c r="A1" s="672" t="s">
        <v>15</v>
      </c>
      <c r="B1" s="672"/>
      <c r="C1" s="672"/>
      <c r="D1" s="672"/>
      <c r="E1" s="672"/>
      <c r="G1" s="436"/>
    </row>
    <row r="2" spans="1:7" ht="15.75" customHeight="1" thickBot="1">
      <c r="A2" s="671" t="s">
        <v>152</v>
      </c>
      <c r="B2" s="671"/>
      <c r="D2" s="162"/>
      <c r="E2" s="332" t="s">
        <v>542</v>
      </c>
      <c r="G2" s="537"/>
    </row>
    <row r="3" spans="1:7" ht="37.5" customHeight="1" thickBot="1">
      <c r="A3" s="23" t="s">
        <v>68</v>
      </c>
      <c r="B3" s="24" t="s">
        <v>17</v>
      </c>
      <c r="C3" s="24" t="s">
        <v>615</v>
      </c>
      <c r="D3" s="643" t="s">
        <v>632</v>
      </c>
      <c r="E3" s="654" t="s">
        <v>602</v>
      </c>
      <c r="F3" s="644"/>
      <c r="G3" s="537"/>
    </row>
    <row r="4" spans="1:7" s="46" customFormat="1" ht="12" customHeight="1" thickBot="1">
      <c r="A4" s="37" t="s">
        <v>485</v>
      </c>
      <c r="B4" s="38" t="s">
        <v>486</v>
      </c>
      <c r="C4" s="38" t="s">
        <v>487</v>
      </c>
      <c r="D4" s="653" t="s">
        <v>489</v>
      </c>
      <c r="E4" s="655" t="s">
        <v>488</v>
      </c>
      <c r="F4" s="645"/>
      <c r="G4" s="646"/>
    </row>
    <row r="5" spans="1:7" s="1" customFormat="1" ht="12" customHeight="1" thickBot="1">
      <c r="A5" s="20" t="s">
        <v>18</v>
      </c>
      <c r="B5" s="21" t="s">
        <v>254</v>
      </c>
      <c r="C5" s="419">
        <f>+C6+C7+C8+C9+C10+C11</f>
        <v>32795566</v>
      </c>
      <c r="D5" s="604">
        <f>+D6+D7+D8+D9+D10+D11</f>
        <v>50676508</v>
      </c>
      <c r="E5" s="656">
        <f>+E6+E7+E8+E9+E10+E11</f>
        <v>57678626</v>
      </c>
      <c r="F5" s="647"/>
      <c r="G5" s="169"/>
    </row>
    <row r="6" spans="1:7" s="1" customFormat="1" ht="12" customHeight="1">
      <c r="A6" s="15" t="s">
        <v>97</v>
      </c>
      <c r="B6" s="439" t="s">
        <v>255</v>
      </c>
      <c r="C6" s="421">
        <v>14850362</v>
      </c>
      <c r="D6" s="605">
        <v>16068404</v>
      </c>
      <c r="E6" s="657">
        <v>17139378</v>
      </c>
      <c r="F6" s="648"/>
      <c r="G6" s="169"/>
    </row>
    <row r="7" spans="1:7" s="1" customFormat="1" ht="12" customHeight="1">
      <c r="A7" s="14" t="s">
        <v>98</v>
      </c>
      <c r="B7" s="440" t="s">
        <v>256</v>
      </c>
      <c r="C7" s="420"/>
      <c r="D7" s="606">
        <v>21556267</v>
      </c>
      <c r="E7" s="658">
        <v>18931500</v>
      </c>
      <c r="F7" s="648"/>
      <c r="G7" s="169"/>
    </row>
    <row r="8" spans="1:7" s="1" customFormat="1" ht="12" customHeight="1">
      <c r="A8" s="14" t="s">
        <v>99</v>
      </c>
      <c r="B8" s="440" t="s">
        <v>257</v>
      </c>
      <c r="C8" s="420">
        <v>14234576</v>
      </c>
      <c r="D8" s="606">
        <v>11251837</v>
      </c>
      <c r="E8" s="658">
        <v>17286496</v>
      </c>
      <c r="F8" s="648"/>
      <c r="G8" s="169"/>
    </row>
    <row r="9" spans="1:7" s="1" customFormat="1" ht="12" customHeight="1">
      <c r="A9" s="14" t="s">
        <v>100</v>
      </c>
      <c r="B9" s="440" t="s">
        <v>258</v>
      </c>
      <c r="C9" s="420">
        <v>1200000</v>
      </c>
      <c r="D9" s="606">
        <v>1800000</v>
      </c>
      <c r="E9" s="658">
        <v>1800000</v>
      </c>
      <c r="F9" s="648"/>
      <c r="G9" s="169"/>
    </row>
    <row r="10" spans="1:7" s="1" customFormat="1" ht="12" customHeight="1">
      <c r="A10" s="14" t="s">
        <v>148</v>
      </c>
      <c r="B10" s="318" t="s">
        <v>421</v>
      </c>
      <c r="C10" s="420">
        <v>1910948</v>
      </c>
      <c r="D10" s="606"/>
      <c r="E10" s="658">
        <v>1338580</v>
      </c>
      <c r="F10" s="648"/>
      <c r="G10" s="169"/>
    </row>
    <row r="11" spans="1:7" s="1" customFormat="1" ht="12" customHeight="1" thickBot="1">
      <c r="A11" s="16" t="s">
        <v>101</v>
      </c>
      <c r="B11" s="319" t="s">
        <v>422</v>
      </c>
      <c r="C11" s="420">
        <v>599680</v>
      </c>
      <c r="D11" s="606"/>
      <c r="E11" s="658">
        <v>1182672</v>
      </c>
      <c r="F11" s="648"/>
      <c r="G11" s="169"/>
    </row>
    <row r="12" spans="1:7" s="1" customFormat="1" ht="12" customHeight="1" thickBot="1">
      <c r="A12" s="20" t="s">
        <v>19</v>
      </c>
      <c r="B12" s="317" t="s">
        <v>259</v>
      </c>
      <c r="C12" s="419">
        <f>+C13+C14+C15+C16+C17</f>
        <v>8423768</v>
      </c>
      <c r="D12" s="604">
        <f>+D13+D14+D15+D16+D17</f>
        <v>6324364</v>
      </c>
      <c r="E12" s="656">
        <f>+E13+E14+E15+E16+E17</f>
        <v>6165000</v>
      </c>
      <c r="F12" s="647"/>
      <c r="G12" s="169"/>
    </row>
    <row r="13" spans="1:7" s="1" customFormat="1" ht="12" customHeight="1">
      <c r="A13" s="15" t="s">
        <v>103</v>
      </c>
      <c r="B13" s="439" t="s">
        <v>260</v>
      </c>
      <c r="C13" s="421"/>
      <c r="D13" s="605"/>
      <c r="E13" s="657"/>
      <c r="F13" s="648"/>
      <c r="G13" s="169"/>
    </row>
    <row r="14" spans="1:7" s="1" customFormat="1" ht="12" customHeight="1">
      <c r="A14" s="14" t="s">
        <v>104</v>
      </c>
      <c r="B14" s="440" t="s">
        <v>261</v>
      </c>
      <c r="C14" s="420"/>
      <c r="D14" s="606"/>
      <c r="E14" s="658"/>
      <c r="F14" s="648"/>
      <c r="G14" s="169"/>
    </row>
    <row r="15" spans="1:7" s="1" customFormat="1" ht="12" customHeight="1">
      <c r="A15" s="14" t="s">
        <v>105</v>
      </c>
      <c r="B15" s="440" t="s">
        <v>413</v>
      </c>
      <c r="C15" s="420"/>
      <c r="D15" s="606"/>
      <c r="E15" s="658"/>
      <c r="F15" s="648"/>
      <c r="G15" s="169"/>
    </row>
    <row r="16" spans="1:7" s="1" customFormat="1" ht="12" customHeight="1">
      <c r="A16" s="14" t="s">
        <v>106</v>
      </c>
      <c r="B16" s="440" t="s">
        <v>414</v>
      </c>
      <c r="C16" s="420"/>
      <c r="D16" s="606"/>
      <c r="E16" s="658"/>
      <c r="F16" s="648"/>
      <c r="G16" s="169"/>
    </row>
    <row r="17" spans="1:7" s="1" customFormat="1" ht="12" customHeight="1">
      <c r="A17" s="14" t="s">
        <v>107</v>
      </c>
      <c r="B17" s="440" t="s">
        <v>262</v>
      </c>
      <c r="C17" s="420">
        <v>8423768</v>
      </c>
      <c r="D17" s="606">
        <v>6324364</v>
      </c>
      <c r="E17" s="658">
        <v>6165000</v>
      </c>
      <c r="F17" s="648"/>
      <c r="G17" s="169"/>
    </row>
    <row r="18" spans="1:7" s="1" customFormat="1" ht="12" customHeight="1" thickBot="1">
      <c r="A18" s="16" t="s">
        <v>116</v>
      </c>
      <c r="B18" s="319" t="s">
        <v>263</v>
      </c>
      <c r="C18" s="422"/>
      <c r="D18" s="607">
        <v>0</v>
      </c>
      <c r="E18" s="659"/>
      <c r="F18" s="648"/>
      <c r="G18" s="169"/>
    </row>
    <row r="19" spans="1:7" s="1" customFormat="1" ht="12" customHeight="1" thickBot="1">
      <c r="A19" s="20" t="s">
        <v>20</v>
      </c>
      <c r="B19" s="21" t="s">
        <v>264</v>
      </c>
      <c r="C19" s="419">
        <f>+C20+C21+C22+C23+C24</f>
        <v>3750000</v>
      </c>
      <c r="D19" s="604">
        <f>+D20+D21+D22+D23+D24</f>
        <v>126833456</v>
      </c>
      <c r="E19" s="656">
        <f>+E20+E21+E22+E23+E24</f>
        <v>6384691</v>
      </c>
      <c r="F19" s="647"/>
      <c r="G19" s="169"/>
    </row>
    <row r="20" spans="1:7" s="1" customFormat="1" ht="12" customHeight="1">
      <c r="A20" s="15" t="s">
        <v>86</v>
      </c>
      <c r="B20" s="439" t="s">
        <v>265</v>
      </c>
      <c r="C20" s="421">
        <v>3750000</v>
      </c>
      <c r="D20" s="605">
        <v>126833456</v>
      </c>
      <c r="E20" s="657">
        <v>2532784</v>
      </c>
      <c r="F20" s="648"/>
      <c r="G20" s="169"/>
    </row>
    <row r="21" spans="1:7" s="1" customFormat="1" ht="12" customHeight="1">
      <c r="A21" s="14" t="s">
        <v>87</v>
      </c>
      <c r="B21" s="440" t="s">
        <v>266</v>
      </c>
      <c r="C21" s="420"/>
      <c r="D21" s="606"/>
      <c r="E21" s="658"/>
      <c r="F21" s="648"/>
      <c r="G21" s="169"/>
    </row>
    <row r="22" spans="1:7" s="1" customFormat="1" ht="12" customHeight="1">
      <c r="A22" s="14" t="s">
        <v>88</v>
      </c>
      <c r="B22" s="440" t="s">
        <v>415</v>
      </c>
      <c r="C22" s="420"/>
      <c r="D22" s="606"/>
      <c r="E22" s="658"/>
      <c r="F22" s="648"/>
      <c r="G22" s="169"/>
    </row>
    <row r="23" spans="1:7" s="1" customFormat="1" ht="12" customHeight="1">
      <c r="A23" s="14" t="s">
        <v>89</v>
      </c>
      <c r="B23" s="440" t="s">
        <v>416</v>
      </c>
      <c r="C23" s="420"/>
      <c r="D23" s="606"/>
      <c r="E23" s="658"/>
      <c r="F23" s="648"/>
      <c r="G23" s="169"/>
    </row>
    <row r="24" spans="1:7" s="1" customFormat="1" ht="12" customHeight="1">
      <c r="A24" s="14" t="s">
        <v>170</v>
      </c>
      <c r="B24" s="440" t="s">
        <v>267</v>
      </c>
      <c r="C24" s="420"/>
      <c r="D24" s="606"/>
      <c r="E24" s="658">
        <v>3851907</v>
      </c>
      <c r="F24" s="648"/>
      <c r="G24" s="169"/>
    </row>
    <row r="25" spans="1:7" s="1" customFormat="1" ht="12" customHeight="1" thickBot="1">
      <c r="A25" s="16" t="s">
        <v>171</v>
      </c>
      <c r="B25" s="441" t="s">
        <v>268</v>
      </c>
      <c r="C25" s="422"/>
      <c r="D25" s="607"/>
      <c r="E25" s="659"/>
      <c r="F25" s="648"/>
      <c r="G25" s="169"/>
    </row>
    <row r="26" spans="1:7" s="1" customFormat="1" ht="12" customHeight="1" thickBot="1">
      <c r="A26" s="20" t="s">
        <v>172</v>
      </c>
      <c r="B26" s="21" t="s">
        <v>269</v>
      </c>
      <c r="C26" s="426">
        <f>+C27+C31+C32+C33</f>
        <v>13993697</v>
      </c>
      <c r="D26" s="608">
        <f>+D27+D31+D32+D33</f>
        <v>12537000</v>
      </c>
      <c r="E26" s="660">
        <f>+E27+E31+E32+E33</f>
        <v>14545000</v>
      </c>
      <c r="F26" s="649"/>
      <c r="G26" s="169"/>
    </row>
    <row r="27" spans="1:7" s="1" customFormat="1" ht="12" customHeight="1">
      <c r="A27" s="15" t="s">
        <v>270</v>
      </c>
      <c r="B27" s="439" t="s">
        <v>428</v>
      </c>
      <c r="C27" s="470">
        <f>SUM(C28:C30)</f>
        <v>11837559</v>
      </c>
      <c r="D27" s="609">
        <v>10314000</v>
      </c>
      <c r="E27" s="661">
        <f>SUM(E28:E30)</f>
        <v>12070000</v>
      </c>
      <c r="F27" s="650"/>
      <c r="G27" s="169"/>
    </row>
    <row r="28" spans="1:7" s="1" customFormat="1" ht="12" customHeight="1">
      <c r="A28" s="14" t="s">
        <v>271</v>
      </c>
      <c r="B28" s="440" t="s">
        <v>276</v>
      </c>
      <c r="C28" s="420">
        <v>2408702</v>
      </c>
      <c r="D28" s="606">
        <v>2179000</v>
      </c>
      <c r="E28" s="658">
        <v>2137000</v>
      </c>
      <c r="F28" s="648"/>
      <c r="G28" s="169"/>
    </row>
    <row r="29" spans="1:7" s="1" customFormat="1" ht="12" customHeight="1">
      <c r="A29" s="14" t="s">
        <v>272</v>
      </c>
      <c r="B29" s="440" t="s">
        <v>277</v>
      </c>
      <c r="C29" s="420"/>
      <c r="D29" s="606"/>
      <c r="E29" s="658"/>
      <c r="F29" s="648"/>
      <c r="G29" s="169"/>
    </row>
    <row r="30" spans="1:7" s="1" customFormat="1" ht="12" customHeight="1">
      <c r="A30" s="14" t="s">
        <v>426</v>
      </c>
      <c r="B30" s="500" t="s">
        <v>427</v>
      </c>
      <c r="C30" s="420">
        <v>9428857</v>
      </c>
      <c r="D30" s="606">
        <v>8135000</v>
      </c>
      <c r="E30" s="658">
        <v>9933000</v>
      </c>
      <c r="F30" s="648"/>
      <c r="G30" s="169"/>
    </row>
    <row r="31" spans="1:7" s="1" customFormat="1" ht="12" customHeight="1">
      <c r="A31" s="14" t="s">
        <v>273</v>
      </c>
      <c r="B31" s="440" t="s">
        <v>278</v>
      </c>
      <c r="C31" s="420">
        <v>2077447</v>
      </c>
      <c r="D31" s="606">
        <v>2127000</v>
      </c>
      <c r="E31" s="658">
        <v>2412000</v>
      </c>
      <c r="F31" s="648"/>
      <c r="G31" s="169"/>
    </row>
    <row r="32" spans="1:7" s="1" customFormat="1" ht="12" customHeight="1">
      <c r="A32" s="14" t="s">
        <v>274</v>
      </c>
      <c r="B32" s="440" t="s">
        <v>279</v>
      </c>
      <c r="C32" s="420">
        <v>10300</v>
      </c>
      <c r="D32" s="606"/>
      <c r="E32" s="658"/>
      <c r="F32" s="648"/>
      <c r="G32" s="169"/>
    </row>
    <row r="33" spans="1:7" s="1" customFormat="1" ht="12" customHeight="1" thickBot="1">
      <c r="A33" s="16" t="s">
        <v>275</v>
      </c>
      <c r="B33" s="441" t="s">
        <v>280</v>
      </c>
      <c r="C33" s="422">
        <v>68391</v>
      </c>
      <c r="D33" s="607">
        <v>96000</v>
      </c>
      <c r="E33" s="659">
        <v>63000</v>
      </c>
      <c r="F33" s="648"/>
      <c r="G33" s="169"/>
    </row>
    <row r="34" spans="1:7" s="1" customFormat="1" ht="12" customHeight="1" thickBot="1">
      <c r="A34" s="20" t="s">
        <v>22</v>
      </c>
      <c r="B34" s="21" t="s">
        <v>423</v>
      </c>
      <c r="C34" s="419">
        <f>SUM(C35:C45)</f>
        <v>7629807</v>
      </c>
      <c r="D34" s="604">
        <f>SUM(D35:D45)</f>
        <v>6062400</v>
      </c>
      <c r="E34" s="656">
        <f>SUM(E35:E45)</f>
        <v>16727792</v>
      </c>
      <c r="F34" s="647"/>
      <c r="G34" s="169"/>
    </row>
    <row r="35" spans="1:7" s="1" customFormat="1" ht="12" customHeight="1">
      <c r="A35" s="15" t="s">
        <v>90</v>
      </c>
      <c r="B35" s="439" t="s">
        <v>283</v>
      </c>
      <c r="C35" s="421"/>
      <c r="D35" s="605"/>
      <c r="E35" s="657"/>
      <c r="F35" s="648"/>
      <c r="G35" s="169"/>
    </row>
    <row r="36" spans="1:7" s="1" customFormat="1" ht="12" customHeight="1">
      <c r="A36" s="14" t="s">
        <v>91</v>
      </c>
      <c r="B36" s="440" t="s">
        <v>284</v>
      </c>
      <c r="C36" s="420">
        <v>2799245</v>
      </c>
      <c r="D36" s="606">
        <v>1410000</v>
      </c>
      <c r="E36" s="658">
        <v>1991653</v>
      </c>
      <c r="F36" s="648"/>
      <c r="G36" s="169"/>
    </row>
    <row r="37" spans="1:7" s="1" customFormat="1" ht="12" customHeight="1">
      <c r="A37" s="14" t="s">
        <v>92</v>
      </c>
      <c r="B37" s="440" t="s">
        <v>285</v>
      </c>
      <c r="C37" s="420"/>
      <c r="D37" s="606"/>
      <c r="E37" s="658"/>
      <c r="F37" s="648"/>
      <c r="G37" s="169"/>
    </row>
    <row r="38" spans="1:7" s="1" customFormat="1" ht="12" customHeight="1">
      <c r="A38" s="14" t="s">
        <v>174</v>
      </c>
      <c r="B38" s="440" t="s">
        <v>286</v>
      </c>
      <c r="C38" s="420">
        <v>155416</v>
      </c>
      <c r="D38" s="606">
        <v>214000</v>
      </c>
      <c r="E38" s="658">
        <v>833000</v>
      </c>
      <c r="F38" s="648"/>
      <c r="G38" s="169"/>
    </row>
    <row r="39" spans="1:7" s="1" customFormat="1" ht="12" customHeight="1">
      <c r="A39" s="14" t="s">
        <v>175</v>
      </c>
      <c r="B39" s="440" t="s">
        <v>287</v>
      </c>
      <c r="C39" s="420">
        <v>3067413</v>
      </c>
      <c r="D39" s="606">
        <v>3170000</v>
      </c>
      <c r="E39" s="658">
        <v>2800000</v>
      </c>
      <c r="F39" s="648"/>
      <c r="G39" s="169"/>
    </row>
    <row r="40" spans="1:7" s="1" customFormat="1" ht="12" customHeight="1">
      <c r="A40" s="14" t="s">
        <v>176</v>
      </c>
      <c r="B40" s="440" t="s">
        <v>288</v>
      </c>
      <c r="C40" s="420">
        <v>1601293</v>
      </c>
      <c r="D40" s="606">
        <v>1266000</v>
      </c>
      <c r="E40" s="658">
        <v>1366000</v>
      </c>
      <c r="F40" s="648"/>
      <c r="G40" s="169"/>
    </row>
    <row r="41" spans="1:7" s="1" customFormat="1" ht="12" customHeight="1">
      <c r="A41" s="14" t="s">
        <v>177</v>
      </c>
      <c r="B41" s="440" t="s">
        <v>289</v>
      </c>
      <c r="C41" s="420"/>
      <c r="D41" s="606"/>
      <c r="E41" s="658"/>
      <c r="F41" s="648"/>
      <c r="G41" s="169"/>
    </row>
    <row r="42" spans="1:7" s="1" customFormat="1" ht="12" customHeight="1">
      <c r="A42" s="14" t="s">
        <v>178</v>
      </c>
      <c r="B42" s="440" t="s">
        <v>290</v>
      </c>
      <c r="C42" s="420">
        <v>6440</v>
      </c>
      <c r="D42" s="606">
        <v>2400</v>
      </c>
      <c r="E42" s="658">
        <v>1326</v>
      </c>
      <c r="F42" s="648"/>
      <c r="G42" s="169"/>
    </row>
    <row r="43" spans="1:7" s="1" customFormat="1" ht="12" customHeight="1">
      <c r="A43" s="14" t="s">
        <v>281</v>
      </c>
      <c r="B43" s="440" t="s">
        <v>291</v>
      </c>
      <c r="C43" s="423"/>
      <c r="D43" s="610"/>
      <c r="E43" s="662"/>
      <c r="F43" s="651"/>
      <c r="G43" s="169"/>
    </row>
    <row r="44" spans="1:7" s="1" customFormat="1" ht="12" customHeight="1">
      <c r="A44" s="16" t="s">
        <v>282</v>
      </c>
      <c r="B44" s="441" t="s">
        <v>425</v>
      </c>
      <c r="C44" s="424"/>
      <c r="D44" s="611"/>
      <c r="E44" s="663"/>
      <c r="F44" s="651"/>
      <c r="G44" s="169"/>
    </row>
    <row r="45" spans="1:7" s="1" customFormat="1" ht="12" customHeight="1" thickBot="1">
      <c r="A45" s="16" t="s">
        <v>424</v>
      </c>
      <c r="B45" s="319" t="s">
        <v>292</v>
      </c>
      <c r="C45" s="424"/>
      <c r="D45" s="611"/>
      <c r="E45" s="663">
        <v>9735813</v>
      </c>
      <c r="F45" s="651"/>
      <c r="G45" s="169"/>
    </row>
    <row r="46" spans="1:7" s="1" customFormat="1" ht="12" customHeight="1" thickBot="1">
      <c r="A46" s="20" t="s">
        <v>23</v>
      </c>
      <c r="B46" s="21" t="s">
        <v>293</v>
      </c>
      <c r="C46" s="419">
        <f>SUM(C47:C51)</f>
        <v>0</v>
      </c>
      <c r="D46" s="604">
        <f>SUM(D47:D51)</f>
        <v>0</v>
      </c>
      <c r="E46" s="656">
        <f>SUM(E47:E51)</f>
        <v>0</v>
      </c>
      <c r="F46" s="647"/>
      <c r="G46" s="169"/>
    </row>
    <row r="47" spans="1:7" s="1" customFormat="1" ht="12" customHeight="1">
      <c r="A47" s="15" t="s">
        <v>93</v>
      </c>
      <c r="B47" s="439" t="s">
        <v>297</v>
      </c>
      <c r="C47" s="474"/>
      <c r="D47" s="612"/>
      <c r="E47" s="664"/>
      <c r="F47" s="651"/>
      <c r="G47" s="169"/>
    </row>
    <row r="48" spans="1:7" s="1" customFormat="1" ht="12" customHeight="1">
      <c r="A48" s="14" t="s">
        <v>94</v>
      </c>
      <c r="B48" s="440" t="s">
        <v>298</v>
      </c>
      <c r="C48" s="423"/>
      <c r="D48" s="610"/>
      <c r="E48" s="662"/>
      <c r="F48" s="651"/>
      <c r="G48" s="169"/>
    </row>
    <row r="49" spans="1:7" s="1" customFormat="1" ht="12" customHeight="1">
      <c r="A49" s="14" t="s">
        <v>294</v>
      </c>
      <c r="B49" s="440" t="s">
        <v>299</v>
      </c>
      <c r="C49" s="423"/>
      <c r="D49" s="610"/>
      <c r="E49" s="662"/>
      <c r="F49" s="651"/>
      <c r="G49" s="169"/>
    </row>
    <row r="50" spans="1:7" s="1" customFormat="1" ht="12" customHeight="1">
      <c r="A50" s="14" t="s">
        <v>295</v>
      </c>
      <c r="B50" s="440" t="s">
        <v>300</v>
      </c>
      <c r="C50" s="423"/>
      <c r="D50" s="610"/>
      <c r="E50" s="662"/>
      <c r="F50" s="651"/>
      <c r="G50" s="169"/>
    </row>
    <row r="51" spans="1:7" s="1" customFormat="1" ht="12" customHeight="1" thickBot="1">
      <c r="A51" s="16" t="s">
        <v>296</v>
      </c>
      <c r="B51" s="319" t="s">
        <v>301</v>
      </c>
      <c r="C51" s="424"/>
      <c r="D51" s="611"/>
      <c r="E51" s="663"/>
      <c r="F51" s="651"/>
      <c r="G51" s="169"/>
    </row>
    <row r="52" spans="1:7" s="1" customFormat="1" ht="12" customHeight="1" thickBot="1">
      <c r="A52" s="20" t="s">
        <v>179</v>
      </c>
      <c r="B52" s="21" t="s">
        <v>302</v>
      </c>
      <c r="C52" s="419">
        <f>SUM(C53:C55)</f>
        <v>503364</v>
      </c>
      <c r="D52" s="604">
        <f>SUM(D53:D55)</f>
        <v>0</v>
      </c>
      <c r="E52" s="656">
        <f>SUM(E53:E55)</f>
        <v>1265000</v>
      </c>
      <c r="F52" s="647"/>
      <c r="G52" s="169"/>
    </row>
    <row r="53" spans="1:7" s="1" customFormat="1" ht="12" customHeight="1">
      <c r="A53" s="15" t="s">
        <v>95</v>
      </c>
      <c r="B53" s="439" t="s">
        <v>303</v>
      </c>
      <c r="C53" s="421"/>
      <c r="D53" s="605"/>
      <c r="E53" s="657"/>
      <c r="F53" s="648"/>
      <c r="G53" s="169"/>
    </row>
    <row r="54" spans="1:7" s="1" customFormat="1" ht="12" customHeight="1">
      <c r="A54" s="14" t="s">
        <v>96</v>
      </c>
      <c r="B54" s="440" t="s">
        <v>417</v>
      </c>
      <c r="C54" s="420">
        <v>10000</v>
      </c>
      <c r="D54" s="606"/>
      <c r="E54" s="658">
        <v>265000</v>
      </c>
      <c r="F54" s="648"/>
      <c r="G54" s="169"/>
    </row>
    <row r="55" spans="1:7" s="1" customFormat="1" ht="12" customHeight="1">
      <c r="A55" s="14" t="s">
        <v>306</v>
      </c>
      <c r="B55" s="440" t="s">
        <v>304</v>
      </c>
      <c r="C55" s="420">
        <v>493364</v>
      </c>
      <c r="D55" s="606"/>
      <c r="E55" s="658">
        <v>1000000</v>
      </c>
      <c r="F55" s="648"/>
      <c r="G55" s="169"/>
    </row>
    <row r="56" spans="1:7" s="1" customFormat="1" ht="12" customHeight="1" thickBot="1">
      <c r="A56" s="16" t="s">
        <v>307</v>
      </c>
      <c r="B56" s="319" t="s">
        <v>305</v>
      </c>
      <c r="C56" s="422"/>
      <c r="D56" s="607"/>
      <c r="E56" s="659"/>
      <c r="F56" s="648"/>
      <c r="G56" s="169"/>
    </row>
    <row r="57" spans="1:7" s="1" customFormat="1" ht="12" customHeight="1" thickBot="1">
      <c r="A57" s="20" t="s">
        <v>25</v>
      </c>
      <c r="B57" s="317" t="s">
        <v>308</v>
      </c>
      <c r="C57" s="419">
        <f>SUM(C58:C60)</f>
        <v>0</v>
      </c>
      <c r="D57" s="604">
        <f>SUM(D58:D60)</f>
        <v>0</v>
      </c>
      <c r="E57" s="656">
        <f>SUM(E58:E60)</f>
        <v>66259332</v>
      </c>
      <c r="F57" s="647"/>
      <c r="G57" s="169"/>
    </row>
    <row r="58" spans="1:7" s="1" customFormat="1" ht="12" customHeight="1">
      <c r="A58" s="15" t="s">
        <v>180</v>
      </c>
      <c r="B58" s="439" t="s">
        <v>310</v>
      </c>
      <c r="C58" s="423"/>
      <c r="D58" s="610"/>
      <c r="E58" s="662"/>
      <c r="F58" s="651"/>
      <c r="G58" s="169"/>
    </row>
    <row r="59" spans="1:7" s="1" customFormat="1" ht="12" customHeight="1">
      <c r="A59" s="14" t="s">
        <v>181</v>
      </c>
      <c r="B59" s="440" t="s">
        <v>418</v>
      </c>
      <c r="C59" s="423"/>
      <c r="D59" s="610"/>
      <c r="E59" s="662"/>
      <c r="F59" s="651"/>
      <c r="G59" s="169"/>
    </row>
    <row r="60" spans="1:7" s="1" customFormat="1" ht="12" customHeight="1">
      <c r="A60" s="14" t="s">
        <v>230</v>
      </c>
      <c r="B60" s="440" t="s">
        <v>311</v>
      </c>
      <c r="C60" s="423"/>
      <c r="D60" s="610"/>
      <c r="E60" s="662">
        <v>66259332</v>
      </c>
      <c r="F60" s="651"/>
      <c r="G60" s="169"/>
    </row>
    <row r="61" spans="1:7" s="1" customFormat="1" ht="12" customHeight="1" thickBot="1">
      <c r="A61" s="16" t="s">
        <v>309</v>
      </c>
      <c r="B61" s="319" t="s">
        <v>312</v>
      </c>
      <c r="C61" s="423"/>
      <c r="D61" s="610"/>
      <c r="E61" s="662">
        <v>4554695</v>
      </c>
      <c r="F61" s="651"/>
      <c r="G61" s="169"/>
    </row>
    <row r="62" spans="1:7" s="1" customFormat="1" ht="12" customHeight="1" thickBot="1">
      <c r="A62" s="507" t="s">
        <v>468</v>
      </c>
      <c r="B62" s="21" t="s">
        <v>313</v>
      </c>
      <c r="C62" s="426">
        <f>+C5+C12+C19+C26+C34+C46+C52+C57</f>
        <v>67096202</v>
      </c>
      <c r="D62" s="608">
        <f>+D5+D12+D19+D26+D34+D46+D52+D57</f>
        <v>202433728</v>
      </c>
      <c r="E62" s="660">
        <f>+E5+E12+E19+E26+E34+E46+E52+E57</f>
        <v>169025441</v>
      </c>
      <c r="F62" s="649"/>
      <c r="G62" s="169"/>
    </row>
    <row r="63" spans="1:7" s="1" customFormat="1" ht="12" customHeight="1" thickBot="1">
      <c r="A63" s="475" t="s">
        <v>314</v>
      </c>
      <c r="B63" s="317" t="s">
        <v>528</v>
      </c>
      <c r="C63" s="419">
        <f>SUM(C64,C65,C66)</f>
        <v>0</v>
      </c>
      <c r="D63" s="604">
        <f>SUM(D64:D66)</f>
        <v>0</v>
      </c>
      <c r="E63" s="656">
        <f>SUM(E64:E66)</f>
        <v>0</v>
      </c>
      <c r="F63" s="649"/>
      <c r="G63" s="169"/>
    </row>
    <row r="64" spans="1:7" s="1" customFormat="1" ht="12" customHeight="1">
      <c r="A64" s="15" t="s">
        <v>346</v>
      </c>
      <c r="B64" s="439" t="s">
        <v>316</v>
      </c>
      <c r="C64" s="423"/>
      <c r="D64" s="610"/>
      <c r="E64" s="662"/>
      <c r="F64" s="649"/>
      <c r="G64" s="169"/>
    </row>
    <row r="65" spans="1:7" s="1" customFormat="1" ht="12" customHeight="1">
      <c r="A65" s="14" t="s">
        <v>355</v>
      </c>
      <c r="B65" s="440" t="s">
        <v>317</v>
      </c>
      <c r="C65" s="423"/>
      <c r="D65" s="610"/>
      <c r="E65" s="662"/>
      <c r="F65" s="647"/>
      <c r="G65" s="169"/>
    </row>
    <row r="66" spans="1:7" s="1" customFormat="1" ht="12" customHeight="1" thickBot="1">
      <c r="A66" s="16" t="s">
        <v>356</v>
      </c>
      <c r="B66" s="501" t="s">
        <v>453</v>
      </c>
      <c r="C66" s="423"/>
      <c r="D66" s="610"/>
      <c r="E66" s="662"/>
      <c r="F66" s="651"/>
      <c r="G66" s="169"/>
    </row>
    <row r="67" spans="1:7" s="1" customFormat="1" ht="12" customHeight="1" thickBot="1">
      <c r="A67" s="475" t="s">
        <v>319</v>
      </c>
      <c r="B67" s="317" t="s">
        <v>320</v>
      </c>
      <c r="C67" s="419">
        <f>SUM(C68:C71)</f>
        <v>0</v>
      </c>
      <c r="D67" s="604">
        <v>0</v>
      </c>
      <c r="E67" s="656">
        <f>SUM(E68:E71)</f>
        <v>0</v>
      </c>
      <c r="F67" s="651"/>
      <c r="G67" s="169"/>
    </row>
    <row r="68" spans="1:7" s="1" customFormat="1" ht="12" customHeight="1">
      <c r="A68" s="15" t="s">
        <v>149</v>
      </c>
      <c r="B68" s="439" t="s">
        <v>321</v>
      </c>
      <c r="C68" s="423"/>
      <c r="D68" s="610"/>
      <c r="E68" s="662"/>
      <c r="F68" s="651"/>
      <c r="G68" s="169"/>
    </row>
    <row r="69" spans="1:7" s="1" customFormat="1" ht="17.25" customHeight="1">
      <c r="A69" s="14" t="s">
        <v>150</v>
      </c>
      <c r="B69" s="440" t="s">
        <v>322</v>
      </c>
      <c r="C69" s="423"/>
      <c r="D69" s="610"/>
      <c r="E69" s="662"/>
      <c r="F69" s="647"/>
      <c r="G69" s="169"/>
    </row>
    <row r="70" spans="1:7" s="1" customFormat="1" ht="12" customHeight="1">
      <c r="A70" s="14" t="s">
        <v>347</v>
      </c>
      <c r="B70" s="440" t="s">
        <v>323</v>
      </c>
      <c r="C70" s="423"/>
      <c r="D70" s="610"/>
      <c r="E70" s="662"/>
      <c r="F70" s="651"/>
      <c r="G70" s="169"/>
    </row>
    <row r="71" spans="1:7" s="1" customFormat="1" ht="12" customHeight="1" thickBot="1">
      <c r="A71" s="16" t="s">
        <v>348</v>
      </c>
      <c r="B71" s="319" t="s">
        <v>324</v>
      </c>
      <c r="C71" s="423"/>
      <c r="D71" s="610"/>
      <c r="E71" s="662"/>
      <c r="F71" s="651"/>
      <c r="G71" s="169"/>
    </row>
    <row r="72" spans="1:7" s="1" customFormat="1" ht="12" customHeight="1" thickBot="1">
      <c r="A72" s="475" t="s">
        <v>325</v>
      </c>
      <c r="B72" s="317" t="s">
        <v>326</v>
      </c>
      <c r="C72" s="419">
        <f>SUM(C73:C74)</f>
        <v>5215000</v>
      </c>
      <c r="D72" s="604">
        <f>SUM(D73:D74)</f>
        <v>73897316</v>
      </c>
      <c r="E72" s="656">
        <f>SUM(E73:E74)</f>
        <v>189002544</v>
      </c>
      <c r="F72" s="651"/>
      <c r="G72" s="169"/>
    </row>
    <row r="73" spans="1:7" s="1" customFormat="1" ht="12" customHeight="1">
      <c r="A73" s="15" t="s">
        <v>349</v>
      </c>
      <c r="B73" s="439" t="s">
        <v>327</v>
      </c>
      <c r="C73" s="423">
        <v>5215000</v>
      </c>
      <c r="D73" s="610">
        <v>73897316</v>
      </c>
      <c r="E73" s="662">
        <v>145435844</v>
      </c>
      <c r="F73" s="651"/>
      <c r="G73" s="169"/>
    </row>
    <row r="74" spans="1:7" s="1" customFormat="1" ht="12" customHeight="1" thickBot="1">
      <c r="A74" s="16" t="s">
        <v>350</v>
      </c>
      <c r="B74" s="319" t="s">
        <v>328</v>
      </c>
      <c r="C74" s="423"/>
      <c r="D74" s="610"/>
      <c r="E74" s="662">
        <v>43566700</v>
      </c>
      <c r="F74" s="647"/>
      <c r="G74" s="169"/>
    </row>
    <row r="75" spans="1:7" s="1" customFormat="1" ht="12" customHeight="1" thickBot="1">
      <c r="A75" s="475" t="s">
        <v>329</v>
      </c>
      <c r="B75" s="317" t="s">
        <v>330</v>
      </c>
      <c r="C75" s="419">
        <f>SUM(C76:C78)</f>
        <v>0</v>
      </c>
      <c r="D75" s="604">
        <f>SUM(D76:D78)</f>
        <v>0</v>
      </c>
      <c r="E75" s="656">
        <f>SUM(E76:E78)</f>
        <v>0</v>
      </c>
      <c r="F75" s="651"/>
      <c r="G75" s="169"/>
    </row>
    <row r="76" spans="1:7" s="1" customFormat="1" ht="12" customHeight="1">
      <c r="A76" s="15" t="s">
        <v>351</v>
      </c>
      <c r="B76" s="439" t="s">
        <v>331</v>
      </c>
      <c r="C76" s="423"/>
      <c r="D76" s="610"/>
      <c r="E76" s="662"/>
      <c r="F76" s="651"/>
      <c r="G76" s="169"/>
    </row>
    <row r="77" spans="1:7" s="1" customFormat="1" ht="12" customHeight="1">
      <c r="A77" s="14" t="s">
        <v>352</v>
      </c>
      <c r="B77" s="440" t="s">
        <v>332</v>
      </c>
      <c r="C77" s="423"/>
      <c r="D77" s="610"/>
      <c r="E77" s="662"/>
      <c r="F77" s="647"/>
      <c r="G77" s="169"/>
    </row>
    <row r="78" spans="1:7" s="1" customFormat="1" ht="12" customHeight="1" thickBot="1">
      <c r="A78" s="16" t="s">
        <v>353</v>
      </c>
      <c r="B78" s="319" t="s">
        <v>333</v>
      </c>
      <c r="C78" s="423"/>
      <c r="D78" s="610"/>
      <c r="E78" s="662"/>
      <c r="F78" s="651"/>
      <c r="G78" s="169"/>
    </row>
    <row r="79" spans="1:7" s="1" customFormat="1" ht="12" customHeight="1" thickBot="1">
      <c r="A79" s="475" t="s">
        <v>334</v>
      </c>
      <c r="B79" s="317" t="s">
        <v>354</v>
      </c>
      <c r="C79" s="419">
        <f>SUM(C80:C83)</f>
        <v>0</v>
      </c>
      <c r="D79" s="604">
        <f>SUM(D80:D83)</f>
        <v>0</v>
      </c>
      <c r="E79" s="656">
        <f>SUM(E80:E83)</f>
        <v>0</v>
      </c>
      <c r="F79" s="651"/>
      <c r="G79" s="169"/>
    </row>
    <row r="80" spans="1:7" s="1" customFormat="1" ht="12" customHeight="1">
      <c r="A80" s="443" t="s">
        <v>335</v>
      </c>
      <c r="B80" s="439" t="s">
        <v>336</v>
      </c>
      <c r="C80" s="423"/>
      <c r="D80" s="610"/>
      <c r="E80" s="662"/>
      <c r="F80" s="651"/>
      <c r="G80" s="169"/>
    </row>
    <row r="81" spans="1:7" s="1" customFormat="1" ht="12" customHeight="1">
      <c r="A81" s="444" t="s">
        <v>337</v>
      </c>
      <c r="B81" s="440" t="s">
        <v>338</v>
      </c>
      <c r="C81" s="423"/>
      <c r="D81" s="610"/>
      <c r="E81" s="662"/>
      <c r="F81" s="647"/>
      <c r="G81" s="169"/>
    </row>
    <row r="82" spans="1:7" s="1" customFormat="1" ht="12" customHeight="1">
      <c r="A82" s="444" t="s">
        <v>339</v>
      </c>
      <c r="B82" s="440" t="s">
        <v>340</v>
      </c>
      <c r="C82" s="423"/>
      <c r="D82" s="610"/>
      <c r="E82" s="662"/>
      <c r="F82" s="651"/>
      <c r="G82" s="169"/>
    </row>
    <row r="83" spans="1:7" s="1" customFormat="1" ht="12" customHeight="1" thickBot="1">
      <c r="A83" s="445" t="s">
        <v>341</v>
      </c>
      <c r="B83" s="319" t="s">
        <v>342</v>
      </c>
      <c r="C83" s="423"/>
      <c r="D83" s="610"/>
      <c r="E83" s="662"/>
      <c r="F83" s="651"/>
      <c r="G83" s="169"/>
    </row>
    <row r="84" spans="1:7" s="1" customFormat="1" ht="12" customHeight="1" thickBot="1">
      <c r="A84" s="475" t="s">
        <v>343</v>
      </c>
      <c r="B84" s="317" t="s">
        <v>467</v>
      </c>
      <c r="C84" s="477"/>
      <c r="D84" s="614"/>
      <c r="E84" s="665"/>
      <c r="F84" s="651"/>
      <c r="G84" s="169"/>
    </row>
    <row r="85" spans="1:7" s="1" customFormat="1" ht="12" customHeight="1" thickBot="1">
      <c r="A85" s="475" t="s">
        <v>345</v>
      </c>
      <c r="B85" s="317" t="s">
        <v>344</v>
      </c>
      <c r="C85" s="477">
        <v>0</v>
      </c>
      <c r="D85" s="614"/>
      <c r="E85" s="665"/>
      <c r="F85" s="651"/>
      <c r="G85" s="169"/>
    </row>
    <row r="86" spans="1:7" s="1" customFormat="1" ht="12" customHeight="1" thickBot="1">
      <c r="A86" s="475" t="s">
        <v>357</v>
      </c>
      <c r="B86" s="446" t="s">
        <v>470</v>
      </c>
      <c r="C86" s="426">
        <f>+C63+C67+C72+C75+C79+C85+C84</f>
        <v>5215000</v>
      </c>
      <c r="D86" s="608">
        <f>+D63+D67+D72+D75+D79+D85+D84</f>
        <v>73897316</v>
      </c>
      <c r="E86" s="660">
        <f>+E63+E67+E72+E75+E79+E85+E84</f>
        <v>189002544</v>
      </c>
      <c r="F86" s="652"/>
      <c r="G86" s="169"/>
    </row>
    <row r="87" spans="1:7" s="1" customFormat="1" ht="12" customHeight="1" thickBot="1">
      <c r="A87" s="476" t="s">
        <v>469</v>
      </c>
      <c r="B87" s="447" t="s">
        <v>471</v>
      </c>
      <c r="C87" s="426">
        <f>+C62+C86</f>
        <v>72311202</v>
      </c>
      <c r="D87" s="608">
        <f>+D62+D86</f>
        <v>276331044</v>
      </c>
      <c r="E87" s="660">
        <f>+E62+E86</f>
        <v>358027985</v>
      </c>
      <c r="F87" s="652"/>
      <c r="G87" s="169"/>
    </row>
    <row r="88" spans="1:6" s="1" customFormat="1" ht="12" customHeight="1">
      <c r="A88" s="390"/>
      <c r="B88" s="391"/>
      <c r="C88" s="392"/>
      <c r="D88" s="393"/>
      <c r="E88" s="394"/>
      <c r="F88" s="649"/>
    </row>
    <row r="89" spans="1:6" s="1" customFormat="1" ht="12" customHeight="1">
      <c r="A89" s="672" t="s">
        <v>47</v>
      </c>
      <c r="B89" s="672"/>
      <c r="C89" s="672"/>
      <c r="D89" s="672"/>
      <c r="E89" s="672"/>
      <c r="F89" s="649"/>
    </row>
    <row r="90" spans="1:6" s="1" customFormat="1" ht="12" customHeight="1" thickBot="1">
      <c r="A90" s="673" t="s">
        <v>153</v>
      </c>
      <c r="B90" s="673"/>
      <c r="C90" s="407"/>
      <c r="D90" s="162"/>
      <c r="E90" s="332" t="s">
        <v>542</v>
      </c>
      <c r="F90" s="329"/>
    </row>
    <row r="91" spans="1:6" s="1" customFormat="1" ht="24" customHeight="1" thickBot="1">
      <c r="A91" s="23" t="s">
        <v>16</v>
      </c>
      <c r="B91" s="24" t="s">
        <v>48</v>
      </c>
      <c r="C91" s="24" t="str">
        <f>+C3</f>
        <v>2017. évi tény</v>
      </c>
      <c r="D91" s="24" t="str">
        <f>+D3</f>
        <v>2018. évi tény</v>
      </c>
      <c r="E91" s="183" t="str">
        <f>+E3</f>
        <v>2019. évi előirányzat</v>
      </c>
      <c r="F91" s="644"/>
    </row>
    <row r="92" spans="1:6" s="1" customFormat="1" ht="12" customHeight="1" thickBot="1">
      <c r="A92" s="37" t="s">
        <v>485</v>
      </c>
      <c r="B92" s="38" t="s">
        <v>486</v>
      </c>
      <c r="C92" s="38" t="s">
        <v>487</v>
      </c>
      <c r="D92" s="38" t="s">
        <v>489</v>
      </c>
      <c r="E92" s="471" t="s">
        <v>488</v>
      </c>
      <c r="F92" s="645"/>
    </row>
    <row r="93" spans="1:6" s="1" customFormat="1" ht="15" customHeight="1" thickBot="1">
      <c r="A93" s="22" t="s">
        <v>18</v>
      </c>
      <c r="B93" s="31" t="s">
        <v>429</v>
      </c>
      <c r="C93" s="418">
        <f>C94+C95+C96+C97+C98+C111</f>
        <v>53103388</v>
      </c>
      <c r="D93" s="418">
        <f>D94+D95+D96+D97+D98+D111</f>
        <v>81108513</v>
      </c>
      <c r="E93" s="511">
        <f>E94+E95+E96+E97+E98+E111</f>
        <v>98211045</v>
      </c>
      <c r="F93" s="647"/>
    </row>
    <row r="94" spans="1:6" s="1" customFormat="1" ht="12.75" customHeight="1">
      <c r="A94" s="17" t="s">
        <v>97</v>
      </c>
      <c r="B94" s="10" t="s">
        <v>49</v>
      </c>
      <c r="C94" s="518">
        <v>21557935</v>
      </c>
      <c r="D94" s="518">
        <v>46143256</v>
      </c>
      <c r="E94" s="512">
        <v>52000468</v>
      </c>
      <c r="F94" s="648"/>
    </row>
    <row r="95" spans="1:6" ht="16.5" customHeight="1">
      <c r="A95" s="14" t="s">
        <v>98</v>
      </c>
      <c r="B95" s="8" t="s">
        <v>182</v>
      </c>
      <c r="C95" s="420">
        <v>5367416</v>
      </c>
      <c r="D95" s="420">
        <v>9019492</v>
      </c>
      <c r="E95" s="292">
        <v>9125000</v>
      </c>
      <c r="F95" s="648"/>
    </row>
    <row r="96" spans="1:6" ht="15.75">
      <c r="A96" s="14" t="s">
        <v>99</v>
      </c>
      <c r="B96" s="8" t="s">
        <v>139</v>
      </c>
      <c r="C96" s="422">
        <v>22183497</v>
      </c>
      <c r="D96" s="422">
        <v>20008000</v>
      </c>
      <c r="E96" s="294">
        <v>23345898</v>
      </c>
      <c r="F96" s="648"/>
    </row>
    <row r="97" spans="1:6" s="46" customFormat="1" ht="12" customHeight="1">
      <c r="A97" s="14" t="s">
        <v>100</v>
      </c>
      <c r="B97" s="11" t="s">
        <v>183</v>
      </c>
      <c r="C97" s="422">
        <v>2013567</v>
      </c>
      <c r="D97" s="422">
        <v>2639765</v>
      </c>
      <c r="E97" s="294">
        <v>2364000</v>
      </c>
      <c r="F97" s="648"/>
    </row>
    <row r="98" spans="1:6" ht="12" customHeight="1">
      <c r="A98" s="14" t="s">
        <v>111</v>
      </c>
      <c r="B98" s="19" t="s">
        <v>184</v>
      </c>
      <c r="C98" s="422">
        <v>1980973</v>
      </c>
      <c r="D98" s="422">
        <v>3298000</v>
      </c>
      <c r="E98" s="294">
        <v>11375679</v>
      </c>
      <c r="F98" s="648"/>
    </row>
    <row r="99" spans="1:6" ht="12" customHeight="1">
      <c r="A99" s="14" t="s">
        <v>101</v>
      </c>
      <c r="B99" s="8" t="s">
        <v>434</v>
      </c>
      <c r="C99" s="422">
        <v>0</v>
      </c>
      <c r="D99" s="422"/>
      <c r="E99" s="294"/>
      <c r="F99" s="648"/>
    </row>
    <row r="100" spans="1:6" ht="12" customHeight="1">
      <c r="A100" s="14" t="s">
        <v>102</v>
      </c>
      <c r="B100" s="165" t="s">
        <v>433</v>
      </c>
      <c r="C100" s="422"/>
      <c r="D100" s="422"/>
      <c r="E100" s="294"/>
      <c r="F100" s="648"/>
    </row>
    <row r="101" spans="1:6" ht="12" customHeight="1">
      <c r="A101" s="14" t="s">
        <v>112</v>
      </c>
      <c r="B101" s="165" t="s">
        <v>432</v>
      </c>
      <c r="C101" s="422"/>
      <c r="D101" s="422"/>
      <c r="E101" s="294">
        <v>1766</v>
      </c>
      <c r="F101" s="648"/>
    </row>
    <row r="102" spans="1:6" ht="12" customHeight="1">
      <c r="A102" s="14" t="s">
        <v>113</v>
      </c>
      <c r="B102" s="163" t="s">
        <v>360</v>
      </c>
      <c r="C102" s="422"/>
      <c r="D102" s="422"/>
      <c r="E102" s="294"/>
      <c r="F102" s="648"/>
    </row>
    <row r="103" spans="1:6" ht="12" customHeight="1">
      <c r="A103" s="14" t="s">
        <v>114</v>
      </c>
      <c r="B103" s="164" t="s">
        <v>361</v>
      </c>
      <c r="C103" s="422"/>
      <c r="D103" s="422"/>
      <c r="E103" s="294"/>
      <c r="F103" s="648"/>
    </row>
    <row r="104" spans="1:6" ht="12" customHeight="1">
      <c r="A104" s="14" t="s">
        <v>115</v>
      </c>
      <c r="B104" s="164" t="s">
        <v>362</v>
      </c>
      <c r="C104" s="422"/>
      <c r="D104" s="422"/>
      <c r="E104" s="294"/>
      <c r="F104" s="648"/>
    </row>
    <row r="105" spans="1:6" ht="12" customHeight="1">
      <c r="A105" s="14" t="s">
        <v>117</v>
      </c>
      <c r="B105" s="163" t="s">
        <v>363</v>
      </c>
      <c r="C105" s="422"/>
      <c r="D105" s="422"/>
      <c r="E105" s="294">
        <v>3622600</v>
      </c>
      <c r="F105" s="648"/>
    </row>
    <row r="106" spans="1:6" ht="12" customHeight="1">
      <c r="A106" s="14" t="s">
        <v>185</v>
      </c>
      <c r="B106" s="163" t="s">
        <v>364</v>
      </c>
      <c r="C106" s="422"/>
      <c r="D106" s="422"/>
      <c r="E106" s="294"/>
      <c r="F106" s="648"/>
    </row>
    <row r="107" spans="1:6" ht="12" customHeight="1">
      <c r="A107" s="14" t="s">
        <v>358</v>
      </c>
      <c r="B107" s="164" t="s">
        <v>365</v>
      </c>
      <c r="C107" s="422"/>
      <c r="D107" s="422"/>
      <c r="E107" s="294">
        <v>265000</v>
      </c>
      <c r="F107" s="648"/>
    </row>
    <row r="108" spans="1:6" ht="12" customHeight="1">
      <c r="A108" s="13" t="s">
        <v>359</v>
      </c>
      <c r="B108" s="165" t="s">
        <v>366</v>
      </c>
      <c r="C108" s="422"/>
      <c r="D108" s="422"/>
      <c r="E108" s="294"/>
      <c r="F108" s="648"/>
    </row>
    <row r="109" spans="1:6" ht="12" customHeight="1">
      <c r="A109" s="14" t="s">
        <v>430</v>
      </c>
      <c r="B109" s="165" t="s">
        <v>367</v>
      </c>
      <c r="C109" s="422"/>
      <c r="D109" s="422"/>
      <c r="E109" s="294"/>
      <c r="F109" s="648"/>
    </row>
    <row r="110" spans="1:6" ht="12" customHeight="1">
      <c r="A110" s="16" t="s">
        <v>431</v>
      </c>
      <c r="B110" s="165" t="s">
        <v>368</v>
      </c>
      <c r="C110" s="422">
        <v>0</v>
      </c>
      <c r="D110" s="422"/>
      <c r="E110" s="294"/>
      <c r="F110" s="648"/>
    </row>
    <row r="111" spans="1:6" ht="12" customHeight="1">
      <c r="A111" s="14" t="s">
        <v>435</v>
      </c>
      <c r="B111" s="11" t="s">
        <v>50</v>
      </c>
      <c r="C111" s="420"/>
      <c r="D111" s="420"/>
      <c r="E111" s="292"/>
      <c r="F111" s="648"/>
    </row>
    <row r="112" spans="1:6" ht="12" customHeight="1">
      <c r="A112" s="14" t="s">
        <v>436</v>
      </c>
      <c r="B112" s="8" t="s">
        <v>438</v>
      </c>
      <c r="C112" s="420"/>
      <c r="D112" s="420"/>
      <c r="E112" s="292">
        <v>7486313</v>
      </c>
      <c r="F112" s="648"/>
    </row>
    <row r="113" spans="1:6" ht="12" customHeight="1" thickBot="1">
      <c r="A113" s="18" t="s">
        <v>437</v>
      </c>
      <c r="B113" s="505" t="s">
        <v>439</v>
      </c>
      <c r="C113" s="519"/>
      <c r="D113" s="519"/>
      <c r="E113" s="513"/>
      <c r="F113" s="648"/>
    </row>
    <row r="114" spans="1:6" ht="12" customHeight="1" thickBot="1">
      <c r="A114" s="502" t="s">
        <v>19</v>
      </c>
      <c r="B114" s="503" t="s">
        <v>369</v>
      </c>
      <c r="C114" s="520">
        <f>+C115+C117+C119</f>
        <v>5314760</v>
      </c>
      <c r="D114" s="520">
        <f>+D115+D117+D119</f>
        <v>193449646</v>
      </c>
      <c r="E114" s="514">
        <f>+E115+E117+E119</f>
        <v>214304873</v>
      </c>
      <c r="F114" s="647"/>
    </row>
    <row r="115" spans="1:6" ht="12" customHeight="1">
      <c r="A115" s="15" t="s">
        <v>103</v>
      </c>
      <c r="B115" s="8" t="s">
        <v>229</v>
      </c>
      <c r="C115" s="421">
        <v>1236805</v>
      </c>
      <c r="D115" s="421">
        <v>191906503</v>
      </c>
      <c r="E115" s="293">
        <v>170704873</v>
      </c>
      <c r="F115" s="648"/>
    </row>
    <row r="116" spans="1:6" ht="15.75">
      <c r="A116" s="15" t="s">
        <v>104</v>
      </c>
      <c r="B116" s="12" t="s">
        <v>373</v>
      </c>
      <c r="C116" s="421"/>
      <c r="D116" s="421"/>
      <c r="E116" s="293">
        <v>147175033</v>
      </c>
      <c r="F116" s="648"/>
    </row>
    <row r="117" spans="1:6" ht="12" customHeight="1">
      <c r="A117" s="15" t="s">
        <v>105</v>
      </c>
      <c r="B117" s="12" t="s">
        <v>186</v>
      </c>
      <c r="C117" s="420">
        <v>4077955</v>
      </c>
      <c r="D117" s="420">
        <v>1543143</v>
      </c>
      <c r="E117" s="292">
        <v>43600000</v>
      </c>
      <c r="F117" s="648"/>
    </row>
    <row r="118" spans="1:6" ht="12" customHeight="1">
      <c r="A118" s="15" t="s">
        <v>106</v>
      </c>
      <c r="B118" s="12" t="s">
        <v>374</v>
      </c>
      <c r="C118" s="420"/>
      <c r="D118" s="420"/>
      <c r="E118" s="292">
        <v>24000000</v>
      </c>
      <c r="F118" s="648"/>
    </row>
    <row r="119" spans="1:6" ht="12" customHeight="1">
      <c r="A119" s="15" t="s">
        <v>107</v>
      </c>
      <c r="B119" s="319" t="s">
        <v>231</v>
      </c>
      <c r="C119" s="420"/>
      <c r="D119" s="420"/>
      <c r="E119" s="292"/>
      <c r="F119" s="648"/>
    </row>
    <row r="120" spans="1:6" ht="12" customHeight="1">
      <c r="A120" s="15" t="s">
        <v>116</v>
      </c>
      <c r="B120" s="318" t="s">
        <v>419</v>
      </c>
      <c r="C120" s="420"/>
      <c r="D120" s="420"/>
      <c r="E120" s="292"/>
      <c r="F120" s="648"/>
    </row>
    <row r="121" spans="1:6" ht="12" customHeight="1">
      <c r="A121" s="15" t="s">
        <v>118</v>
      </c>
      <c r="B121" s="435" t="s">
        <v>379</v>
      </c>
      <c r="C121" s="420"/>
      <c r="D121" s="420"/>
      <c r="E121" s="292"/>
      <c r="F121" s="648"/>
    </row>
    <row r="122" spans="1:6" ht="12" customHeight="1">
      <c r="A122" s="15" t="s">
        <v>187</v>
      </c>
      <c r="B122" s="164" t="s">
        <v>362</v>
      </c>
      <c r="C122" s="420"/>
      <c r="D122" s="420"/>
      <c r="E122" s="292"/>
      <c r="F122" s="648"/>
    </row>
    <row r="123" spans="1:6" ht="12" customHeight="1">
      <c r="A123" s="15" t="s">
        <v>188</v>
      </c>
      <c r="B123" s="164" t="s">
        <v>378</v>
      </c>
      <c r="C123" s="420"/>
      <c r="D123" s="420"/>
      <c r="E123" s="292"/>
      <c r="F123" s="648"/>
    </row>
    <row r="124" spans="1:6" ht="12" customHeight="1">
      <c r="A124" s="15" t="s">
        <v>189</v>
      </c>
      <c r="B124" s="164" t="s">
        <v>377</v>
      </c>
      <c r="C124" s="420"/>
      <c r="D124" s="420"/>
      <c r="E124" s="292"/>
      <c r="F124" s="648"/>
    </row>
    <row r="125" spans="1:6" ht="12" customHeight="1">
      <c r="A125" s="15" t="s">
        <v>370</v>
      </c>
      <c r="B125" s="164" t="s">
        <v>365</v>
      </c>
      <c r="C125" s="420"/>
      <c r="D125" s="420"/>
      <c r="E125" s="292"/>
      <c r="F125" s="648"/>
    </row>
    <row r="126" spans="1:6" ht="12" customHeight="1">
      <c r="A126" s="15" t="s">
        <v>371</v>
      </c>
      <c r="B126" s="164" t="s">
        <v>376</v>
      </c>
      <c r="C126" s="420"/>
      <c r="D126" s="420"/>
      <c r="E126" s="292"/>
      <c r="F126" s="648"/>
    </row>
    <row r="127" spans="1:6" ht="12" customHeight="1" thickBot="1">
      <c r="A127" s="13" t="s">
        <v>372</v>
      </c>
      <c r="B127" s="164" t="s">
        <v>375</v>
      </c>
      <c r="C127" s="422"/>
      <c r="D127" s="422"/>
      <c r="E127" s="294"/>
      <c r="F127" s="648"/>
    </row>
    <row r="128" spans="1:6" ht="12" customHeight="1" thickBot="1">
      <c r="A128" s="20" t="s">
        <v>20</v>
      </c>
      <c r="B128" s="153" t="s">
        <v>440</v>
      </c>
      <c r="C128" s="419">
        <f>+C93+C114</f>
        <v>58418148</v>
      </c>
      <c r="D128" s="419">
        <f>+D93+D114</f>
        <v>274558159</v>
      </c>
      <c r="E128" s="291">
        <f>+E93+E114</f>
        <v>312515918</v>
      </c>
      <c r="F128" s="647">
        <f>F114+F93</f>
        <v>0</v>
      </c>
    </row>
    <row r="129" spans="1:6" ht="12" customHeight="1" thickBot="1">
      <c r="A129" s="20" t="s">
        <v>21</v>
      </c>
      <c r="B129" s="153" t="s">
        <v>441</v>
      </c>
      <c r="C129" s="419">
        <f>+C130+C131+C132</f>
        <v>0</v>
      </c>
      <c r="D129" s="419">
        <f>+D130+D131+D132</f>
        <v>0</v>
      </c>
      <c r="E129" s="291">
        <f>+E130+E131+E132</f>
        <v>0</v>
      </c>
      <c r="F129" s="647"/>
    </row>
    <row r="130" spans="1:6" ht="12" customHeight="1">
      <c r="A130" s="15" t="s">
        <v>270</v>
      </c>
      <c r="B130" s="12" t="s">
        <v>448</v>
      </c>
      <c r="C130" s="420"/>
      <c r="D130" s="420"/>
      <c r="E130" s="292"/>
      <c r="F130" s="648"/>
    </row>
    <row r="131" spans="1:6" ht="12" customHeight="1">
      <c r="A131" s="15" t="s">
        <v>273</v>
      </c>
      <c r="B131" s="12" t="s">
        <v>449</v>
      </c>
      <c r="C131" s="420"/>
      <c r="D131" s="420"/>
      <c r="E131" s="292"/>
      <c r="F131" s="648"/>
    </row>
    <row r="132" spans="1:6" ht="12" customHeight="1" thickBot="1">
      <c r="A132" s="13" t="s">
        <v>274</v>
      </c>
      <c r="B132" s="12" t="s">
        <v>450</v>
      </c>
      <c r="C132" s="420"/>
      <c r="D132" s="420"/>
      <c r="E132" s="292"/>
      <c r="F132" s="648"/>
    </row>
    <row r="133" spans="1:6" ht="12" customHeight="1" thickBot="1">
      <c r="A133" s="20" t="s">
        <v>22</v>
      </c>
      <c r="B133" s="153" t="s">
        <v>442</v>
      </c>
      <c r="C133" s="419">
        <f>SUM(C134:C139)</f>
        <v>0</v>
      </c>
      <c r="D133" s="419">
        <f>SUM(D134:D139)</f>
        <v>0</v>
      </c>
      <c r="E133" s="291">
        <f>SUM(E134:E139)</f>
        <v>0</v>
      </c>
      <c r="F133" s="647"/>
    </row>
    <row r="134" spans="1:6" ht="12" customHeight="1">
      <c r="A134" s="15" t="s">
        <v>90</v>
      </c>
      <c r="B134" s="9" t="s">
        <v>451</v>
      </c>
      <c r="C134" s="420"/>
      <c r="D134" s="420"/>
      <c r="E134" s="292"/>
      <c r="F134" s="648"/>
    </row>
    <row r="135" spans="1:6" ht="12" customHeight="1">
      <c r="A135" s="15" t="s">
        <v>91</v>
      </c>
      <c r="B135" s="9" t="s">
        <v>443</v>
      </c>
      <c r="C135" s="420"/>
      <c r="D135" s="420"/>
      <c r="E135" s="292"/>
      <c r="F135" s="648"/>
    </row>
    <row r="136" spans="1:6" ht="12" customHeight="1">
      <c r="A136" s="15" t="s">
        <v>92</v>
      </c>
      <c r="B136" s="9" t="s">
        <v>444</v>
      </c>
      <c r="C136" s="420"/>
      <c r="D136" s="420"/>
      <c r="E136" s="292"/>
      <c r="F136" s="648"/>
    </row>
    <row r="137" spans="1:6" ht="12" customHeight="1">
      <c r="A137" s="15" t="s">
        <v>174</v>
      </c>
      <c r="B137" s="9" t="s">
        <v>445</v>
      </c>
      <c r="C137" s="420"/>
      <c r="D137" s="420"/>
      <c r="E137" s="292"/>
      <c r="F137" s="648"/>
    </row>
    <row r="138" spans="1:6" ht="12" customHeight="1">
      <c r="A138" s="15" t="s">
        <v>175</v>
      </c>
      <c r="B138" s="9" t="s">
        <v>446</v>
      </c>
      <c r="C138" s="420"/>
      <c r="D138" s="420"/>
      <c r="E138" s="292"/>
      <c r="F138" s="648"/>
    </row>
    <row r="139" spans="1:6" ht="12" customHeight="1" thickBot="1">
      <c r="A139" s="13" t="s">
        <v>176</v>
      </c>
      <c r="B139" s="9" t="s">
        <v>447</v>
      </c>
      <c r="C139" s="420"/>
      <c r="D139" s="420"/>
      <c r="E139" s="292"/>
      <c r="F139" s="648"/>
    </row>
    <row r="140" spans="1:6" ht="12" customHeight="1" thickBot="1">
      <c r="A140" s="20" t="s">
        <v>23</v>
      </c>
      <c r="B140" s="153" t="s">
        <v>455</v>
      </c>
      <c r="C140" s="426">
        <f>+C141+C142+C143+C144</f>
        <v>1188977</v>
      </c>
      <c r="D140" s="426">
        <f>+D141+D142+D143+D144</f>
        <v>1772885</v>
      </c>
      <c r="E140" s="468">
        <f>+E141+E142+E143+E144</f>
        <v>45512067</v>
      </c>
      <c r="F140" s="649"/>
    </row>
    <row r="141" spans="1:6" ht="12" customHeight="1">
      <c r="A141" s="15" t="s">
        <v>93</v>
      </c>
      <c r="B141" s="9" t="s">
        <v>380</v>
      </c>
      <c r="C141" s="420"/>
      <c r="D141" s="420"/>
      <c r="E141" s="292"/>
      <c r="F141" s="648"/>
    </row>
    <row r="142" spans="1:6" ht="12" customHeight="1">
      <c r="A142" s="15" t="s">
        <v>94</v>
      </c>
      <c r="B142" s="9" t="s">
        <v>381</v>
      </c>
      <c r="C142" s="420">
        <v>1188977</v>
      </c>
      <c r="D142" s="420">
        <v>1772885</v>
      </c>
      <c r="E142" s="292">
        <v>1945367</v>
      </c>
      <c r="F142" s="648"/>
    </row>
    <row r="143" spans="1:6" ht="12" customHeight="1">
      <c r="A143" s="15" t="s">
        <v>294</v>
      </c>
      <c r="B143" s="9" t="s">
        <v>588</v>
      </c>
      <c r="C143" s="420"/>
      <c r="D143" s="420"/>
      <c r="E143" s="292">
        <v>43566700</v>
      </c>
      <c r="F143" s="648"/>
    </row>
    <row r="144" spans="1:6" ht="12" customHeight="1" thickBot="1">
      <c r="A144" s="13" t="s">
        <v>295</v>
      </c>
      <c r="B144" s="7" t="s">
        <v>400</v>
      </c>
      <c r="C144" s="420"/>
      <c r="D144" s="420"/>
      <c r="E144" s="292"/>
      <c r="F144" s="648"/>
    </row>
    <row r="145" spans="1:6" ht="12" customHeight="1" thickBot="1">
      <c r="A145" s="20" t="s">
        <v>24</v>
      </c>
      <c r="B145" s="153" t="s">
        <v>457</v>
      </c>
      <c r="C145" s="521">
        <f>SUM(C146:C150)</f>
        <v>0</v>
      </c>
      <c r="D145" s="521">
        <f>SUM(D146:D150)</f>
        <v>0</v>
      </c>
      <c r="E145" s="515">
        <f>SUM(E146:E150)</f>
        <v>0</v>
      </c>
      <c r="F145" s="667"/>
    </row>
    <row r="146" spans="1:6" ht="12" customHeight="1">
      <c r="A146" s="15" t="s">
        <v>95</v>
      </c>
      <c r="B146" s="9" t="s">
        <v>452</v>
      </c>
      <c r="C146" s="420"/>
      <c r="D146" s="420"/>
      <c r="E146" s="292"/>
      <c r="F146" s="648"/>
    </row>
    <row r="147" spans="1:6" ht="12" customHeight="1">
      <c r="A147" s="15" t="s">
        <v>96</v>
      </c>
      <c r="B147" s="9" t="s">
        <v>459</v>
      </c>
      <c r="C147" s="420"/>
      <c r="D147" s="420"/>
      <c r="E147" s="292"/>
      <c r="F147" s="648"/>
    </row>
    <row r="148" spans="1:6" ht="12" customHeight="1">
      <c r="A148" s="15" t="s">
        <v>306</v>
      </c>
      <c r="B148" s="9" t="s">
        <v>454</v>
      </c>
      <c r="C148" s="420"/>
      <c r="D148" s="420"/>
      <c r="E148" s="292"/>
      <c r="F148" s="648"/>
    </row>
    <row r="149" spans="1:6" ht="12" customHeight="1">
      <c r="A149" s="15" t="s">
        <v>307</v>
      </c>
      <c r="B149" s="9" t="s">
        <v>460</v>
      </c>
      <c r="C149" s="420"/>
      <c r="D149" s="420"/>
      <c r="E149" s="292"/>
      <c r="F149" s="648"/>
    </row>
    <row r="150" spans="1:6" ht="12" customHeight="1" thickBot="1">
      <c r="A150" s="15" t="s">
        <v>458</v>
      </c>
      <c r="B150" s="9" t="s">
        <v>461</v>
      </c>
      <c r="C150" s="420"/>
      <c r="D150" s="420"/>
      <c r="E150" s="292"/>
      <c r="F150" s="648"/>
    </row>
    <row r="151" spans="1:6" ht="12" customHeight="1" thickBot="1">
      <c r="A151" s="20" t="s">
        <v>25</v>
      </c>
      <c r="B151" s="153" t="s">
        <v>462</v>
      </c>
      <c r="C151" s="522">
        <v>0</v>
      </c>
      <c r="D151" s="522"/>
      <c r="E151" s="516"/>
      <c r="F151" s="668"/>
    </row>
    <row r="152" spans="1:6" ht="12" customHeight="1" thickBot="1">
      <c r="A152" s="20" t="s">
        <v>26</v>
      </c>
      <c r="B152" s="153" t="s">
        <v>463</v>
      </c>
      <c r="C152" s="522"/>
      <c r="D152" s="522"/>
      <c r="E152" s="516"/>
      <c r="F152" s="668"/>
    </row>
    <row r="153" spans="1:6" ht="15" customHeight="1" thickBot="1">
      <c r="A153" s="20" t="s">
        <v>27</v>
      </c>
      <c r="B153" s="153" t="s">
        <v>465</v>
      </c>
      <c r="C153" s="523">
        <f>+C129+C133+C140+C145+C151+C152</f>
        <v>1188977</v>
      </c>
      <c r="D153" s="523">
        <f>+D129+D133+D140+D145+D151+D152</f>
        <v>1772885</v>
      </c>
      <c r="E153" s="517">
        <f>+E129+E133+E140+E145+E151+E152</f>
        <v>45512067</v>
      </c>
      <c r="F153" s="669">
        <f>F140</f>
        <v>0</v>
      </c>
    </row>
    <row r="154" spans="1:6" s="1" customFormat="1" ht="12.75" customHeight="1" thickBot="1">
      <c r="A154" s="320" t="s">
        <v>28</v>
      </c>
      <c r="B154" s="403" t="s">
        <v>464</v>
      </c>
      <c r="C154" s="523">
        <f>+C128+C153</f>
        <v>59607125</v>
      </c>
      <c r="D154" s="523">
        <f>+D128+D153</f>
        <v>276331044</v>
      </c>
      <c r="E154" s="517">
        <f>+E128+E153</f>
        <v>358027985</v>
      </c>
      <c r="F154" s="669">
        <f>F153+F128</f>
        <v>0</v>
      </c>
    </row>
    <row r="155" ht="15.75">
      <c r="C155" s="406"/>
    </row>
    <row r="156" ht="15.75">
      <c r="C156" s="406"/>
    </row>
    <row r="157" spans="3:6" ht="15.75">
      <c r="C157" s="406"/>
      <c r="F157" s="670"/>
    </row>
    <row r="158" spans="3:6" ht="16.5" customHeight="1">
      <c r="C158" s="406"/>
      <c r="F158" s="452"/>
    </row>
    <row r="159" spans="3:6" ht="15.75">
      <c r="C159" s="406"/>
      <c r="F159" s="646"/>
    </row>
    <row r="160" spans="3:6" ht="15.75">
      <c r="C160" s="406"/>
      <c r="F160" s="647">
        <f>+F62-F128</f>
        <v>0</v>
      </c>
    </row>
    <row r="161" spans="3:6" ht="15.75">
      <c r="C161" s="406"/>
      <c r="F161" s="647">
        <f>+F88-F153</f>
        <v>0</v>
      </c>
    </row>
    <row r="162" ht="15.75">
      <c r="C162" s="406"/>
    </row>
    <row r="163" ht="15.75">
      <c r="C163" s="406"/>
    </row>
    <row r="164" ht="15.75">
      <c r="C164" s="406"/>
    </row>
    <row r="165" ht="15.75">
      <c r="C165" s="406"/>
    </row>
    <row r="166" ht="15.75">
      <c r="C166" s="406"/>
    </row>
    <row r="167" ht="15.75">
      <c r="C167" s="406"/>
    </row>
  </sheetData>
  <sheetProtection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Harc Község Önkormányzata
2019. ÉVI KÖLTSÉGVETÉSÉNEK MÉRLEGE&amp;R&amp;"Times New Roman CE,Félkövér dőlt"&amp;11 1. számú tájékoztató tábla</oddHeader>
  </headerFooter>
  <rowBreaks count="1" manualBreakCount="1">
    <brk id="8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tabSelected="1" zoomScale="130" zoomScaleNormal="130" zoomScaleSheetLayoutView="100" workbookViewId="0" topLeftCell="A115">
      <selection activeCell="D78" sqref="D78:D79"/>
    </sheetView>
  </sheetViews>
  <sheetFormatPr defaultColWidth="9.00390625" defaultRowHeight="12.75"/>
  <cols>
    <col min="1" max="1" width="9.50390625" style="404" customWidth="1"/>
    <col min="2" max="2" width="91.625" style="404" customWidth="1"/>
    <col min="3" max="4" width="21.625" style="405" customWidth="1"/>
    <col min="5" max="16384" width="9.375" style="436" customWidth="1"/>
  </cols>
  <sheetData>
    <row r="1" spans="1:4" ht="15.75" customHeight="1">
      <c r="A1" s="672" t="s">
        <v>15</v>
      </c>
      <c r="B1" s="672"/>
      <c r="C1" s="672"/>
      <c r="D1" s="436"/>
    </row>
    <row r="2" spans="1:4" ht="15.75" customHeight="1">
      <c r="A2" s="537"/>
      <c r="B2" s="537"/>
      <c r="C2" s="537"/>
      <c r="D2" s="537"/>
    </row>
    <row r="3" spans="1:4" ht="15.75" customHeight="1">
      <c r="A3" s="537"/>
      <c r="B3" s="537"/>
      <c r="C3" s="537"/>
      <c r="D3" s="537"/>
    </row>
    <row r="4" spans="1:4" ht="15.75" customHeight="1" thickBot="1">
      <c r="A4" s="671" t="s">
        <v>152</v>
      </c>
      <c r="B4" s="671"/>
      <c r="C4" s="332" t="s">
        <v>542</v>
      </c>
      <c r="D4" s="332" t="s">
        <v>542</v>
      </c>
    </row>
    <row r="5" spans="1:4" ht="37.5" customHeight="1" thickBot="1">
      <c r="A5" s="23" t="s">
        <v>68</v>
      </c>
      <c r="B5" s="24" t="s">
        <v>17</v>
      </c>
      <c r="C5" s="45" t="str">
        <f>+CONCATENATE(LEFT(ÖSSZEFÜGGÉSEK!A5,4),". évi előirányzat")</f>
        <v>2019. évi előirányzat</v>
      </c>
      <c r="D5" s="631" t="s">
        <v>630</v>
      </c>
    </row>
    <row r="6" spans="1:4" s="437" customFormat="1" ht="12" customHeight="1" thickBot="1">
      <c r="A6" s="431" t="s">
        <v>485</v>
      </c>
      <c r="B6" s="432" t="s">
        <v>486</v>
      </c>
      <c r="C6" s="433" t="s">
        <v>487</v>
      </c>
      <c r="D6" s="632" t="s">
        <v>487</v>
      </c>
    </row>
    <row r="7" spans="1:4" s="438" customFormat="1" ht="12" customHeight="1" thickBot="1">
      <c r="A7" s="20" t="s">
        <v>18</v>
      </c>
      <c r="B7" s="21" t="s">
        <v>254</v>
      </c>
      <c r="C7" s="322">
        <f>+C8+C9+C10+C11+C12+C13</f>
        <v>55068674</v>
      </c>
      <c r="D7" s="633">
        <f>+D8+D9+D10+D11+D12+D13</f>
        <v>57678626</v>
      </c>
    </row>
    <row r="8" spans="1:4" s="438" customFormat="1" ht="12" customHeight="1">
      <c r="A8" s="15" t="s">
        <v>97</v>
      </c>
      <c r="B8" s="439" t="s">
        <v>255</v>
      </c>
      <c r="C8" s="325">
        <v>17050678</v>
      </c>
      <c r="D8" s="634">
        <v>17139378</v>
      </c>
    </row>
    <row r="9" spans="1:4" s="438" customFormat="1" ht="12" customHeight="1">
      <c r="A9" s="14" t="s">
        <v>98</v>
      </c>
      <c r="B9" s="440" t="s">
        <v>256</v>
      </c>
      <c r="C9" s="324">
        <v>18931500</v>
      </c>
      <c r="D9" s="635">
        <v>18931500</v>
      </c>
    </row>
    <row r="10" spans="1:4" s="438" customFormat="1" ht="12" customHeight="1">
      <c r="A10" s="14" t="s">
        <v>99</v>
      </c>
      <c r="B10" s="440" t="s">
        <v>257</v>
      </c>
      <c r="C10" s="324">
        <v>17286496</v>
      </c>
      <c r="D10" s="635">
        <v>17286496</v>
      </c>
    </row>
    <row r="11" spans="1:4" s="438" customFormat="1" ht="12" customHeight="1">
      <c r="A11" s="14" t="s">
        <v>100</v>
      </c>
      <c r="B11" s="440" t="s">
        <v>258</v>
      </c>
      <c r="C11" s="324">
        <v>1800000</v>
      </c>
      <c r="D11" s="635">
        <v>1800000</v>
      </c>
    </row>
    <row r="12" spans="1:4" s="438" customFormat="1" ht="12" customHeight="1">
      <c r="A12" s="14" t="s">
        <v>148</v>
      </c>
      <c r="B12" s="318" t="s">
        <v>421</v>
      </c>
      <c r="C12" s="324"/>
      <c r="D12" s="635">
        <v>1338580</v>
      </c>
    </row>
    <row r="13" spans="1:4" s="438" customFormat="1" ht="12" customHeight="1" thickBot="1">
      <c r="A13" s="16" t="s">
        <v>101</v>
      </c>
      <c r="B13" s="319" t="s">
        <v>422</v>
      </c>
      <c r="C13" s="324"/>
      <c r="D13" s="635">
        <v>1182672</v>
      </c>
    </row>
    <row r="14" spans="1:4" s="438" customFormat="1" ht="12" customHeight="1" thickBot="1">
      <c r="A14" s="20" t="s">
        <v>19</v>
      </c>
      <c r="B14" s="317" t="s">
        <v>259</v>
      </c>
      <c r="C14" s="322">
        <f>+C15+C16+C17+C18+C19</f>
        <v>6165000</v>
      </c>
      <c r="D14" s="633">
        <f>+D15+D16+D17+D18+D19</f>
        <v>6165000</v>
      </c>
    </row>
    <row r="15" spans="1:4" s="438" customFormat="1" ht="12" customHeight="1">
      <c r="A15" s="15" t="s">
        <v>103</v>
      </c>
      <c r="B15" s="439" t="s">
        <v>260</v>
      </c>
      <c r="C15" s="325"/>
      <c r="D15" s="634"/>
    </row>
    <row r="16" spans="1:4" s="438" customFormat="1" ht="12" customHeight="1">
      <c r="A16" s="14" t="s">
        <v>104</v>
      </c>
      <c r="B16" s="440" t="s">
        <v>261</v>
      </c>
      <c r="C16" s="324"/>
      <c r="D16" s="635"/>
    </row>
    <row r="17" spans="1:4" s="438" customFormat="1" ht="12" customHeight="1">
      <c r="A17" s="14" t="s">
        <v>105</v>
      </c>
      <c r="B17" s="440" t="s">
        <v>413</v>
      </c>
      <c r="C17" s="324"/>
      <c r="D17" s="635"/>
    </row>
    <row r="18" spans="1:4" s="438" customFormat="1" ht="12" customHeight="1">
      <c r="A18" s="14" t="s">
        <v>106</v>
      </c>
      <c r="B18" s="440" t="s">
        <v>414</v>
      </c>
      <c r="C18" s="324"/>
      <c r="D18" s="635"/>
    </row>
    <row r="19" spans="1:4" s="438" customFormat="1" ht="12" customHeight="1">
      <c r="A19" s="14" t="s">
        <v>107</v>
      </c>
      <c r="B19" s="440" t="s">
        <v>262</v>
      </c>
      <c r="C19" s="324">
        <v>6165000</v>
      </c>
      <c r="D19" s="635">
        <v>6165000</v>
      </c>
    </row>
    <row r="20" spans="1:4" s="438" customFormat="1" ht="12" customHeight="1" thickBot="1">
      <c r="A20" s="16" t="s">
        <v>116</v>
      </c>
      <c r="B20" s="319" t="s">
        <v>263</v>
      </c>
      <c r="C20" s="326"/>
      <c r="D20" s="636"/>
    </row>
    <row r="21" spans="1:4" s="438" customFormat="1" ht="12" customHeight="1" thickBot="1">
      <c r="A21" s="20" t="s">
        <v>20</v>
      </c>
      <c r="B21" s="21" t="s">
        <v>264</v>
      </c>
      <c r="C21" s="322">
        <f>+C22+C23+C24+C25+C26</f>
        <v>0</v>
      </c>
      <c r="D21" s="633">
        <f>+D22+D23+D24+D25+D26</f>
        <v>6384691</v>
      </c>
    </row>
    <row r="22" spans="1:4" s="438" customFormat="1" ht="12" customHeight="1">
      <c r="A22" s="15" t="s">
        <v>86</v>
      </c>
      <c r="B22" s="439" t="s">
        <v>265</v>
      </c>
      <c r="C22" s="325"/>
      <c r="D22" s="634">
        <v>2532784</v>
      </c>
    </row>
    <row r="23" spans="1:4" s="438" customFormat="1" ht="12" customHeight="1">
      <c r="A23" s="14" t="s">
        <v>87</v>
      </c>
      <c r="B23" s="440" t="s">
        <v>266</v>
      </c>
      <c r="C23" s="324"/>
      <c r="D23" s="635"/>
    </row>
    <row r="24" spans="1:4" s="438" customFormat="1" ht="12" customHeight="1">
      <c r="A24" s="14" t="s">
        <v>88</v>
      </c>
      <c r="B24" s="440" t="s">
        <v>415</v>
      </c>
      <c r="C24" s="324"/>
      <c r="D24" s="635"/>
    </row>
    <row r="25" spans="1:4" s="438" customFormat="1" ht="12" customHeight="1">
      <c r="A25" s="14" t="s">
        <v>89</v>
      </c>
      <c r="B25" s="440" t="s">
        <v>416</v>
      </c>
      <c r="C25" s="324"/>
      <c r="D25" s="635"/>
    </row>
    <row r="26" spans="1:4" s="438" customFormat="1" ht="12" customHeight="1">
      <c r="A26" s="14" t="s">
        <v>170</v>
      </c>
      <c r="B26" s="440" t="s">
        <v>267</v>
      </c>
      <c r="C26" s="324"/>
      <c r="D26" s="635">
        <v>3851907</v>
      </c>
    </row>
    <row r="27" spans="1:4" s="438" customFormat="1" ht="12" customHeight="1" thickBot="1">
      <c r="A27" s="16" t="s">
        <v>171</v>
      </c>
      <c r="B27" s="441" t="s">
        <v>268</v>
      </c>
      <c r="C27" s="326"/>
      <c r="D27" s="636"/>
    </row>
    <row r="28" spans="1:4" s="438" customFormat="1" ht="12" customHeight="1" thickBot="1">
      <c r="A28" s="20" t="s">
        <v>172</v>
      </c>
      <c r="B28" s="21" t="s">
        <v>269</v>
      </c>
      <c r="C28" s="328">
        <f>+C29+C33+C34+C35</f>
        <v>14545000</v>
      </c>
      <c r="D28" s="637">
        <f>+D29+D33+D34+D35</f>
        <v>14545000</v>
      </c>
    </row>
    <row r="29" spans="1:4" s="438" customFormat="1" ht="12" customHeight="1">
      <c r="A29" s="15" t="s">
        <v>270</v>
      </c>
      <c r="B29" s="439" t="s">
        <v>428</v>
      </c>
      <c r="C29" s="434">
        <f>+C30+C31+C32</f>
        <v>12070000</v>
      </c>
      <c r="D29" s="638">
        <v>12070000</v>
      </c>
    </row>
    <row r="30" spans="1:4" s="438" customFormat="1" ht="12" customHeight="1">
      <c r="A30" s="14" t="s">
        <v>271</v>
      </c>
      <c r="B30" s="440" t="s">
        <v>276</v>
      </c>
      <c r="C30" s="324">
        <v>2137000</v>
      </c>
      <c r="D30" s="635">
        <v>2137000</v>
      </c>
    </row>
    <row r="31" spans="1:4" s="438" customFormat="1" ht="12" customHeight="1">
      <c r="A31" s="14" t="s">
        <v>272</v>
      </c>
      <c r="B31" s="440" t="s">
        <v>277</v>
      </c>
      <c r="C31" s="324"/>
      <c r="D31" s="635"/>
    </row>
    <row r="32" spans="1:4" s="438" customFormat="1" ht="12" customHeight="1">
      <c r="A32" s="14" t="s">
        <v>426</v>
      </c>
      <c r="B32" s="500" t="s">
        <v>427</v>
      </c>
      <c r="C32" s="324">
        <v>9933000</v>
      </c>
      <c r="D32" s="635">
        <v>9933000</v>
      </c>
    </row>
    <row r="33" spans="1:4" s="438" customFormat="1" ht="12" customHeight="1">
      <c r="A33" s="14" t="s">
        <v>273</v>
      </c>
      <c r="B33" s="440" t="s">
        <v>278</v>
      </c>
      <c r="C33" s="324">
        <v>2412000</v>
      </c>
      <c r="D33" s="635">
        <v>2412000</v>
      </c>
    </row>
    <row r="34" spans="1:4" s="438" customFormat="1" ht="12" customHeight="1">
      <c r="A34" s="14" t="s">
        <v>274</v>
      </c>
      <c r="B34" s="440" t="s">
        <v>279</v>
      </c>
      <c r="C34" s="324"/>
      <c r="D34" s="635"/>
    </row>
    <row r="35" spans="1:4" s="438" customFormat="1" ht="12" customHeight="1" thickBot="1">
      <c r="A35" s="16" t="s">
        <v>275</v>
      </c>
      <c r="B35" s="441" t="s">
        <v>280</v>
      </c>
      <c r="C35" s="326">
        <v>63000</v>
      </c>
      <c r="D35" s="636">
        <v>63000</v>
      </c>
    </row>
    <row r="36" spans="1:4" s="438" customFormat="1" ht="12" customHeight="1" thickBot="1">
      <c r="A36" s="20" t="s">
        <v>22</v>
      </c>
      <c r="B36" s="21" t="s">
        <v>423</v>
      </c>
      <c r="C36" s="322">
        <f>SUM(C37:C47)</f>
        <v>31900818</v>
      </c>
      <c r="D36" s="633">
        <f>SUM(D37:D47)</f>
        <v>16727792</v>
      </c>
    </row>
    <row r="37" spans="1:4" s="438" customFormat="1" ht="12" customHeight="1">
      <c r="A37" s="15" t="s">
        <v>90</v>
      </c>
      <c r="B37" s="439" t="s">
        <v>283</v>
      </c>
      <c r="C37" s="325"/>
      <c r="D37" s="634"/>
    </row>
    <row r="38" spans="1:4" s="438" customFormat="1" ht="12" customHeight="1">
      <c r="A38" s="14" t="s">
        <v>91</v>
      </c>
      <c r="B38" s="440" t="s">
        <v>284</v>
      </c>
      <c r="C38" s="324">
        <v>1577000</v>
      </c>
      <c r="D38" s="635">
        <v>1991653</v>
      </c>
    </row>
    <row r="39" spans="1:4" s="438" customFormat="1" ht="12" customHeight="1">
      <c r="A39" s="14" t="s">
        <v>92</v>
      </c>
      <c r="B39" s="440" t="s">
        <v>285</v>
      </c>
      <c r="C39" s="324"/>
      <c r="D39" s="635"/>
    </row>
    <row r="40" spans="1:4" s="438" customFormat="1" ht="12" customHeight="1">
      <c r="A40" s="14" t="s">
        <v>174</v>
      </c>
      <c r="B40" s="440" t="s">
        <v>286</v>
      </c>
      <c r="C40" s="324">
        <v>767000</v>
      </c>
      <c r="D40" s="635">
        <v>833000</v>
      </c>
    </row>
    <row r="41" spans="1:4" s="438" customFormat="1" ht="12" customHeight="1">
      <c r="A41" s="14" t="s">
        <v>175</v>
      </c>
      <c r="B41" s="440" t="s">
        <v>287</v>
      </c>
      <c r="C41" s="324">
        <v>2800000</v>
      </c>
      <c r="D41" s="635">
        <v>2800000</v>
      </c>
    </row>
    <row r="42" spans="1:4" s="438" customFormat="1" ht="12" customHeight="1">
      <c r="A42" s="14" t="s">
        <v>176</v>
      </c>
      <c r="B42" s="440" t="s">
        <v>288</v>
      </c>
      <c r="C42" s="324">
        <v>1366000</v>
      </c>
      <c r="D42" s="635">
        <v>1366000</v>
      </c>
    </row>
    <row r="43" spans="1:4" s="438" customFormat="1" ht="12" customHeight="1">
      <c r="A43" s="14" t="s">
        <v>177</v>
      </c>
      <c r="B43" s="440" t="s">
        <v>289</v>
      </c>
      <c r="C43" s="324"/>
      <c r="D43" s="635"/>
    </row>
    <row r="44" spans="1:4" s="438" customFormat="1" ht="12" customHeight="1">
      <c r="A44" s="14" t="s">
        <v>178</v>
      </c>
      <c r="B44" s="440" t="s">
        <v>290</v>
      </c>
      <c r="C44" s="324">
        <v>1326</v>
      </c>
      <c r="D44" s="635">
        <v>1326</v>
      </c>
    </row>
    <row r="45" spans="1:4" s="438" customFormat="1" ht="12" customHeight="1">
      <c r="A45" s="14" t="s">
        <v>281</v>
      </c>
      <c r="B45" s="440" t="s">
        <v>291</v>
      </c>
      <c r="C45" s="327"/>
      <c r="D45" s="639"/>
    </row>
    <row r="46" spans="1:4" s="438" customFormat="1" ht="12" customHeight="1">
      <c r="A46" s="16" t="s">
        <v>282</v>
      </c>
      <c r="B46" s="441" t="s">
        <v>425</v>
      </c>
      <c r="C46" s="425"/>
      <c r="D46" s="640"/>
    </row>
    <row r="47" spans="1:4" s="438" customFormat="1" ht="12" customHeight="1" thickBot="1">
      <c r="A47" s="16" t="s">
        <v>424</v>
      </c>
      <c r="B47" s="319" t="s">
        <v>292</v>
      </c>
      <c r="C47" s="425">
        <v>25389492</v>
      </c>
      <c r="D47" s="640">
        <v>9735813</v>
      </c>
    </row>
    <row r="48" spans="1:4" s="438" customFormat="1" ht="12" customHeight="1" thickBot="1">
      <c r="A48" s="20" t="s">
        <v>23</v>
      </c>
      <c r="B48" s="21" t="s">
        <v>293</v>
      </c>
      <c r="C48" s="322">
        <f>SUM(C49:C53)</f>
        <v>0</v>
      </c>
      <c r="D48" s="633">
        <f>SUM(D49:D53)</f>
        <v>0</v>
      </c>
    </row>
    <row r="49" spans="1:4" s="438" customFormat="1" ht="12" customHeight="1">
      <c r="A49" s="15" t="s">
        <v>93</v>
      </c>
      <c r="B49" s="439" t="s">
        <v>297</v>
      </c>
      <c r="C49" s="472"/>
      <c r="D49" s="641"/>
    </row>
    <row r="50" spans="1:4" s="438" customFormat="1" ht="12" customHeight="1">
      <c r="A50" s="14" t="s">
        <v>94</v>
      </c>
      <c r="B50" s="440" t="s">
        <v>298</v>
      </c>
      <c r="C50" s="327"/>
      <c r="D50" s="639"/>
    </row>
    <row r="51" spans="1:4" s="438" customFormat="1" ht="12" customHeight="1">
      <c r="A51" s="14" t="s">
        <v>294</v>
      </c>
      <c r="B51" s="440" t="s">
        <v>299</v>
      </c>
      <c r="C51" s="327"/>
      <c r="D51" s="639"/>
    </row>
    <row r="52" spans="1:4" s="438" customFormat="1" ht="12" customHeight="1">
      <c r="A52" s="14" t="s">
        <v>295</v>
      </c>
      <c r="B52" s="440" t="s">
        <v>300</v>
      </c>
      <c r="C52" s="327"/>
      <c r="D52" s="639"/>
    </row>
    <row r="53" spans="1:4" s="438" customFormat="1" ht="12" customHeight="1" thickBot="1">
      <c r="A53" s="16" t="s">
        <v>296</v>
      </c>
      <c r="B53" s="319" t="s">
        <v>301</v>
      </c>
      <c r="C53" s="425"/>
      <c r="D53" s="640"/>
    </row>
    <row r="54" spans="1:4" s="438" customFormat="1" ht="12" customHeight="1" thickBot="1">
      <c r="A54" s="20" t="s">
        <v>179</v>
      </c>
      <c r="B54" s="21" t="s">
        <v>302</v>
      </c>
      <c r="C54" s="322">
        <f>SUM(C55:C57)</f>
        <v>0</v>
      </c>
      <c r="D54" s="633">
        <f>SUM(D55:D57)</f>
        <v>1265000</v>
      </c>
    </row>
    <row r="55" spans="1:4" s="438" customFormat="1" ht="12" customHeight="1">
      <c r="A55" s="15" t="s">
        <v>95</v>
      </c>
      <c r="B55" s="439" t="s">
        <v>303</v>
      </c>
      <c r="C55" s="325"/>
      <c r="D55" s="634"/>
    </row>
    <row r="56" spans="1:4" s="438" customFormat="1" ht="12" customHeight="1">
      <c r="A56" s="14" t="s">
        <v>96</v>
      </c>
      <c r="B56" s="440" t="s">
        <v>417</v>
      </c>
      <c r="C56" s="324"/>
      <c r="D56" s="635">
        <v>265000</v>
      </c>
    </row>
    <row r="57" spans="1:4" s="438" customFormat="1" ht="12" customHeight="1">
      <c r="A57" s="14" t="s">
        <v>306</v>
      </c>
      <c r="B57" s="440" t="s">
        <v>304</v>
      </c>
      <c r="C57" s="324"/>
      <c r="D57" s="635">
        <v>1000000</v>
      </c>
    </row>
    <row r="58" spans="1:4" s="438" customFormat="1" ht="12" customHeight="1" thickBot="1">
      <c r="A58" s="16" t="s">
        <v>307</v>
      </c>
      <c r="B58" s="319" t="s">
        <v>305</v>
      </c>
      <c r="C58" s="326"/>
      <c r="D58" s="636"/>
    </row>
    <row r="59" spans="1:4" s="438" customFormat="1" ht="12" customHeight="1" thickBot="1">
      <c r="A59" s="20" t="s">
        <v>25</v>
      </c>
      <c r="B59" s="317" t="s">
        <v>308</v>
      </c>
      <c r="C59" s="322">
        <f>SUM(C60:C62)</f>
        <v>95010664</v>
      </c>
      <c r="D59" s="633">
        <f>SUM(D60:D62)</f>
        <v>66259332</v>
      </c>
    </row>
    <row r="60" spans="1:4" s="438" customFormat="1" ht="12" customHeight="1">
      <c r="A60" s="15" t="s">
        <v>180</v>
      </c>
      <c r="B60" s="439" t="s">
        <v>310</v>
      </c>
      <c r="C60" s="327"/>
      <c r="D60" s="639"/>
    </row>
    <row r="61" spans="1:4" s="438" customFormat="1" ht="12" customHeight="1">
      <c r="A61" s="14" t="s">
        <v>181</v>
      </c>
      <c r="B61" s="440" t="s">
        <v>418</v>
      </c>
      <c r="C61" s="327"/>
      <c r="D61" s="639"/>
    </row>
    <row r="62" spans="1:4" s="438" customFormat="1" ht="12" customHeight="1">
      <c r="A62" s="14" t="s">
        <v>230</v>
      </c>
      <c r="B62" s="440" t="s">
        <v>311</v>
      </c>
      <c r="C62" s="327">
        <v>95010664</v>
      </c>
      <c r="D62" s="639">
        <v>66259332</v>
      </c>
    </row>
    <row r="63" spans="1:4" s="438" customFormat="1" ht="12" customHeight="1" thickBot="1">
      <c r="A63" s="16" t="s">
        <v>309</v>
      </c>
      <c r="B63" s="319" t="s">
        <v>312</v>
      </c>
      <c r="C63" s="327">
        <v>4554695</v>
      </c>
      <c r="D63" s="639">
        <v>4554695</v>
      </c>
    </row>
    <row r="64" spans="1:4" s="438" customFormat="1" ht="12" customHeight="1" thickBot="1">
      <c r="A64" s="507" t="s">
        <v>468</v>
      </c>
      <c r="B64" s="21" t="s">
        <v>313</v>
      </c>
      <c r="C64" s="328">
        <f>+C7+C14+C21+C28+C36+C48+C54+C59</f>
        <v>202690156</v>
      </c>
      <c r="D64" s="637">
        <f>+D7+D14+D21+D28+D36+D48+D54+D59</f>
        <v>169025441</v>
      </c>
    </row>
    <row r="65" spans="1:4" s="438" customFormat="1" ht="12" customHeight="1" thickBot="1">
      <c r="A65" s="507"/>
      <c r="B65" s="21"/>
      <c r="C65" s="328"/>
      <c r="D65" s="637"/>
    </row>
    <row r="66" spans="1:4" s="438" customFormat="1" ht="12" customHeight="1" thickBot="1">
      <c r="A66" s="507"/>
      <c r="B66" s="21"/>
      <c r="C66" s="328"/>
      <c r="D66" s="637"/>
    </row>
    <row r="67" spans="1:4" s="438" customFormat="1" ht="12" customHeight="1" thickBot="1">
      <c r="A67" s="507"/>
      <c r="B67" s="21"/>
      <c r="C67" s="328"/>
      <c r="D67" s="637"/>
    </row>
    <row r="68" spans="1:4" s="438" customFormat="1" ht="12" customHeight="1" thickBot="1">
      <c r="A68" s="475" t="s">
        <v>314</v>
      </c>
      <c r="B68" s="317" t="s">
        <v>315</v>
      </c>
      <c r="C68" s="322">
        <f>SUM(C69:C71)</f>
        <v>0</v>
      </c>
      <c r="D68" s="633">
        <f>SUM(D69:D71)</f>
        <v>0</v>
      </c>
    </row>
    <row r="69" spans="1:4" s="438" customFormat="1" ht="12" customHeight="1">
      <c r="A69" s="15" t="s">
        <v>346</v>
      </c>
      <c r="B69" s="439" t="s">
        <v>316</v>
      </c>
      <c r="C69" s="327"/>
      <c r="D69" s="639"/>
    </row>
    <row r="70" spans="1:4" s="438" customFormat="1" ht="12" customHeight="1">
      <c r="A70" s="14" t="s">
        <v>355</v>
      </c>
      <c r="B70" s="440" t="s">
        <v>317</v>
      </c>
      <c r="C70" s="327"/>
      <c r="D70" s="639"/>
    </row>
    <row r="71" spans="1:4" s="438" customFormat="1" ht="12" customHeight="1" thickBot="1">
      <c r="A71" s="16" t="s">
        <v>356</v>
      </c>
      <c r="B71" s="501" t="s">
        <v>453</v>
      </c>
      <c r="C71" s="327"/>
      <c r="D71" s="639"/>
    </row>
    <row r="72" spans="1:4" s="438" customFormat="1" ht="12" customHeight="1" thickBot="1">
      <c r="A72" s="475" t="s">
        <v>319</v>
      </c>
      <c r="B72" s="317" t="s">
        <v>320</v>
      </c>
      <c r="C72" s="322">
        <f>SUM(C73:C76)</f>
        <v>0</v>
      </c>
      <c r="D72" s="633">
        <f>SUM(D73:D76)</f>
        <v>0</v>
      </c>
    </row>
    <row r="73" spans="1:4" s="438" customFormat="1" ht="12" customHeight="1">
      <c r="A73" s="15" t="s">
        <v>149</v>
      </c>
      <c r="B73" s="439" t="s">
        <v>321</v>
      </c>
      <c r="C73" s="327"/>
      <c r="D73" s="639"/>
    </row>
    <row r="74" spans="1:4" s="438" customFormat="1" ht="12" customHeight="1">
      <c r="A74" s="14" t="s">
        <v>150</v>
      </c>
      <c r="B74" s="440" t="s">
        <v>322</v>
      </c>
      <c r="C74" s="327"/>
      <c r="D74" s="639"/>
    </row>
    <row r="75" spans="1:4" s="438" customFormat="1" ht="12" customHeight="1">
      <c r="A75" s="14" t="s">
        <v>347</v>
      </c>
      <c r="B75" s="440" t="s">
        <v>323</v>
      </c>
      <c r="C75" s="327"/>
      <c r="D75" s="639"/>
    </row>
    <row r="76" spans="1:4" s="438" customFormat="1" ht="12" customHeight="1" thickBot="1">
      <c r="A76" s="16" t="s">
        <v>348</v>
      </c>
      <c r="B76" s="319" t="s">
        <v>324</v>
      </c>
      <c r="C76" s="327"/>
      <c r="D76" s="639"/>
    </row>
    <row r="77" spans="1:4" s="438" customFormat="1" ht="12" customHeight="1" thickBot="1">
      <c r="A77" s="475" t="s">
        <v>325</v>
      </c>
      <c r="B77" s="317" t="s">
        <v>326</v>
      </c>
      <c r="C77" s="322">
        <f>SUM(C78:C79)</f>
        <v>145435844</v>
      </c>
      <c r="D77" s="633">
        <f>SUM(D78:D79)</f>
        <v>189002544</v>
      </c>
    </row>
    <row r="78" spans="1:4" s="438" customFormat="1" ht="12" customHeight="1">
      <c r="A78" s="15" t="s">
        <v>349</v>
      </c>
      <c r="B78" s="439" t="s">
        <v>327</v>
      </c>
      <c r="C78" s="327">
        <v>145435844</v>
      </c>
      <c r="D78" s="639">
        <v>145435844</v>
      </c>
    </row>
    <row r="79" spans="1:4" s="438" customFormat="1" ht="12" customHeight="1" thickBot="1">
      <c r="A79" s="16" t="s">
        <v>350</v>
      </c>
      <c r="B79" s="319" t="s">
        <v>631</v>
      </c>
      <c r="C79" s="327"/>
      <c r="D79" s="639">
        <v>43566700</v>
      </c>
    </row>
    <row r="80" spans="1:4" s="438" customFormat="1" ht="12" customHeight="1" thickBot="1">
      <c r="A80" s="475" t="s">
        <v>329</v>
      </c>
      <c r="B80" s="317" t="s">
        <v>330</v>
      </c>
      <c r="C80" s="322">
        <f>SUM(C81:C83)</f>
        <v>0</v>
      </c>
      <c r="D80" s="633">
        <f>SUM(D81:D83)</f>
        <v>0</v>
      </c>
    </row>
    <row r="81" spans="1:4" s="438" customFormat="1" ht="12" customHeight="1">
      <c r="A81" s="15" t="s">
        <v>351</v>
      </c>
      <c r="B81" s="439" t="s">
        <v>331</v>
      </c>
      <c r="C81" s="327"/>
      <c r="D81" s="639"/>
    </row>
    <row r="82" spans="1:4" s="438" customFormat="1" ht="12" customHeight="1">
      <c r="A82" s="14" t="s">
        <v>352</v>
      </c>
      <c r="B82" s="440" t="s">
        <v>332</v>
      </c>
      <c r="C82" s="327"/>
      <c r="D82" s="639"/>
    </row>
    <row r="83" spans="1:4" s="438" customFormat="1" ht="12" customHeight="1" thickBot="1">
      <c r="A83" s="16" t="s">
        <v>353</v>
      </c>
      <c r="B83" s="319" t="s">
        <v>333</v>
      </c>
      <c r="C83" s="327"/>
      <c r="D83" s="639"/>
    </row>
    <row r="84" spans="1:4" s="438" customFormat="1" ht="12" customHeight="1" thickBot="1">
      <c r="A84" s="475" t="s">
        <v>334</v>
      </c>
      <c r="B84" s="317" t="s">
        <v>354</v>
      </c>
      <c r="C84" s="322">
        <f>SUM(C85:C88)</f>
        <v>0</v>
      </c>
      <c r="D84" s="633">
        <f>SUM(D85:D88)</f>
        <v>0</v>
      </c>
    </row>
    <row r="85" spans="1:4" s="438" customFormat="1" ht="12" customHeight="1">
      <c r="A85" s="443" t="s">
        <v>335</v>
      </c>
      <c r="B85" s="439" t="s">
        <v>336</v>
      </c>
      <c r="C85" s="327"/>
      <c r="D85" s="639"/>
    </row>
    <row r="86" spans="1:4" s="438" customFormat="1" ht="12" customHeight="1">
      <c r="A86" s="444" t="s">
        <v>337</v>
      </c>
      <c r="B86" s="440" t="s">
        <v>338</v>
      </c>
      <c r="C86" s="327"/>
      <c r="D86" s="639"/>
    </row>
    <row r="87" spans="1:4" s="438" customFormat="1" ht="12" customHeight="1">
      <c r="A87" s="444" t="s">
        <v>339</v>
      </c>
      <c r="B87" s="440" t="s">
        <v>340</v>
      </c>
      <c r="C87" s="327"/>
      <c r="D87" s="639"/>
    </row>
    <row r="88" spans="1:4" s="438" customFormat="1" ht="12" customHeight="1" thickBot="1">
      <c r="A88" s="445" t="s">
        <v>341</v>
      </c>
      <c r="B88" s="319" t="s">
        <v>342</v>
      </c>
      <c r="C88" s="327"/>
      <c r="D88" s="639"/>
    </row>
    <row r="89" spans="1:4" s="438" customFormat="1" ht="12" customHeight="1" thickBot="1">
      <c r="A89" s="475" t="s">
        <v>343</v>
      </c>
      <c r="B89" s="317" t="s">
        <v>467</v>
      </c>
      <c r="C89" s="473"/>
      <c r="D89" s="642"/>
    </row>
    <row r="90" spans="1:4" s="438" customFormat="1" ht="13.5" customHeight="1" thickBot="1">
      <c r="A90" s="475" t="s">
        <v>345</v>
      </c>
      <c r="B90" s="317" t="s">
        <v>344</v>
      </c>
      <c r="C90" s="473"/>
      <c r="D90" s="642"/>
    </row>
    <row r="91" spans="1:4" s="438" customFormat="1" ht="15.75" customHeight="1" thickBot="1">
      <c r="A91" s="475" t="s">
        <v>357</v>
      </c>
      <c r="B91" s="446" t="s">
        <v>470</v>
      </c>
      <c r="C91" s="328">
        <f>+C68+C72+C77+C80+C84+C90+C89</f>
        <v>145435844</v>
      </c>
      <c r="D91" s="637">
        <f>+D68+D72+D77+D80+D84+D90+D89</f>
        <v>189002544</v>
      </c>
    </row>
    <row r="92" spans="1:4" s="438" customFormat="1" ht="16.5" customHeight="1" thickBot="1">
      <c r="A92" s="476" t="s">
        <v>469</v>
      </c>
      <c r="B92" s="447" t="s">
        <v>471</v>
      </c>
      <c r="C92" s="328">
        <f>+C64+C91</f>
        <v>348126000</v>
      </c>
      <c r="D92" s="637">
        <f>+D64+D91</f>
        <v>358027985</v>
      </c>
    </row>
    <row r="93" spans="1:4" s="438" customFormat="1" ht="83.25" customHeight="1">
      <c r="A93" s="5"/>
      <c r="B93" s="6"/>
      <c r="C93" s="329"/>
      <c r="D93" s="329"/>
    </row>
    <row r="94" spans="1:4" ht="16.5" customHeight="1">
      <c r="A94" s="672" t="s">
        <v>47</v>
      </c>
      <c r="B94" s="672"/>
      <c r="C94" s="672"/>
      <c r="D94" s="436"/>
    </row>
    <row r="95" spans="1:4" s="448" customFormat="1" ht="16.5" customHeight="1" thickBot="1">
      <c r="A95" s="673" t="s">
        <v>153</v>
      </c>
      <c r="B95" s="673"/>
      <c r="C95" s="161" t="s">
        <v>542</v>
      </c>
      <c r="D95" s="161" t="s">
        <v>542</v>
      </c>
    </row>
    <row r="96" spans="1:4" ht="37.5" customHeight="1" thickBot="1">
      <c r="A96" s="23" t="s">
        <v>68</v>
      </c>
      <c r="B96" s="24" t="s">
        <v>48</v>
      </c>
      <c r="C96" s="45" t="str">
        <f>+C5</f>
        <v>2019. évi előirányzat</v>
      </c>
      <c r="D96" s="45" t="str">
        <f>+D5</f>
        <v>2019. évi módosított előirányzat</v>
      </c>
    </row>
    <row r="97" spans="1:4" s="437" customFormat="1" ht="12" customHeight="1" thickBot="1">
      <c r="A97" s="37" t="s">
        <v>485</v>
      </c>
      <c r="B97" s="38" t="s">
        <v>486</v>
      </c>
      <c r="C97" s="39" t="s">
        <v>487</v>
      </c>
      <c r="D97" s="39" t="s">
        <v>487</v>
      </c>
    </row>
    <row r="98" spans="1:4" ht="12" customHeight="1" thickBot="1">
      <c r="A98" s="22" t="s">
        <v>18</v>
      </c>
      <c r="B98" s="31" t="s">
        <v>429</v>
      </c>
      <c r="C98" s="321">
        <v>88327600</v>
      </c>
      <c r="D98" s="321">
        <v>98211045</v>
      </c>
    </row>
    <row r="99" spans="1:4" ht="12" customHeight="1">
      <c r="A99" s="17" t="s">
        <v>97</v>
      </c>
      <c r="B99" s="10" t="s">
        <v>49</v>
      </c>
      <c r="C99" s="323">
        <v>51751000</v>
      </c>
      <c r="D99" s="323">
        <v>52000468</v>
      </c>
    </row>
    <row r="100" spans="1:4" ht="12" customHeight="1">
      <c r="A100" s="14" t="s">
        <v>98</v>
      </c>
      <c r="B100" s="8" t="s">
        <v>182</v>
      </c>
      <c r="C100" s="324">
        <v>9125000</v>
      </c>
      <c r="D100" s="324">
        <v>9125000</v>
      </c>
    </row>
    <row r="101" spans="1:4" ht="12" customHeight="1">
      <c r="A101" s="14" t="s">
        <v>99</v>
      </c>
      <c r="B101" s="8" t="s">
        <v>139</v>
      </c>
      <c r="C101" s="326">
        <v>21830000</v>
      </c>
      <c r="D101" s="326">
        <v>23345898</v>
      </c>
    </row>
    <row r="102" spans="1:4" ht="12" customHeight="1">
      <c r="A102" s="14" t="s">
        <v>100</v>
      </c>
      <c r="B102" s="11" t="s">
        <v>183</v>
      </c>
      <c r="C102" s="326">
        <v>1999000</v>
      </c>
      <c r="D102" s="326">
        <v>2364000</v>
      </c>
    </row>
    <row r="103" spans="1:4" ht="12" customHeight="1">
      <c r="A103" s="14" t="s">
        <v>111</v>
      </c>
      <c r="B103" s="19" t="s">
        <v>184</v>
      </c>
      <c r="C103" s="326">
        <v>3622600</v>
      </c>
      <c r="D103" s="326">
        <v>11375679</v>
      </c>
    </row>
    <row r="104" spans="1:4" ht="12" customHeight="1">
      <c r="A104" s="14" t="s">
        <v>101</v>
      </c>
      <c r="B104" s="8" t="s">
        <v>434</v>
      </c>
      <c r="C104" s="326"/>
      <c r="D104" s="326"/>
    </row>
    <row r="105" spans="1:4" ht="12" customHeight="1">
      <c r="A105" s="14" t="s">
        <v>102</v>
      </c>
      <c r="B105" s="165" t="s">
        <v>433</v>
      </c>
      <c r="C105" s="326"/>
      <c r="D105" s="326"/>
    </row>
    <row r="106" spans="1:4" ht="12" customHeight="1">
      <c r="A106" s="14" t="s">
        <v>112</v>
      </c>
      <c r="B106" s="165" t="s">
        <v>432</v>
      </c>
      <c r="C106" s="326"/>
      <c r="D106" s="326">
        <v>1766</v>
      </c>
    </row>
    <row r="107" spans="1:4" ht="12" customHeight="1">
      <c r="A107" s="14" t="s">
        <v>113</v>
      </c>
      <c r="B107" s="163" t="s">
        <v>360</v>
      </c>
      <c r="C107" s="326"/>
      <c r="D107" s="326"/>
    </row>
    <row r="108" spans="1:4" ht="12" customHeight="1">
      <c r="A108" s="14" t="s">
        <v>114</v>
      </c>
      <c r="B108" s="164" t="s">
        <v>361</v>
      </c>
      <c r="C108" s="326"/>
      <c r="D108" s="326"/>
    </row>
    <row r="109" spans="1:4" ht="12" customHeight="1">
      <c r="A109" s="14" t="s">
        <v>115</v>
      </c>
      <c r="B109" s="164" t="s">
        <v>362</v>
      </c>
      <c r="C109" s="326"/>
      <c r="D109" s="326"/>
    </row>
    <row r="110" spans="1:4" ht="12" customHeight="1">
      <c r="A110" s="14" t="s">
        <v>117</v>
      </c>
      <c r="B110" s="163" t="s">
        <v>363</v>
      </c>
      <c r="C110" s="326">
        <v>3622600</v>
      </c>
      <c r="D110" s="326">
        <v>3622600</v>
      </c>
    </row>
    <row r="111" spans="1:4" ht="12" customHeight="1">
      <c r="A111" s="14" t="s">
        <v>185</v>
      </c>
      <c r="B111" s="163" t="s">
        <v>364</v>
      </c>
      <c r="C111" s="326"/>
      <c r="D111" s="326"/>
    </row>
    <row r="112" spans="1:4" ht="12" customHeight="1">
      <c r="A112" s="14" t="s">
        <v>358</v>
      </c>
      <c r="B112" s="164" t="s">
        <v>365</v>
      </c>
      <c r="C112" s="326"/>
      <c r="D112" s="326">
        <v>265000</v>
      </c>
    </row>
    <row r="113" spans="1:4" ht="12" customHeight="1">
      <c r="A113" s="13" t="s">
        <v>359</v>
      </c>
      <c r="B113" s="165" t="s">
        <v>366</v>
      </c>
      <c r="C113" s="326"/>
      <c r="D113" s="326"/>
    </row>
    <row r="114" spans="1:4" ht="12" customHeight="1">
      <c r="A114" s="14" t="s">
        <v>430</v>
      </c>
      <c r="B114" s="165" t="s">
        <v>367</v>
      </c>
      <c r="C114" s="326"/>
      <c r="D114" s="326"/>
    </row>
    <row r="115" spans="1:4" ht="12" customHeight="1">
      <c r="A115" s="16" t="s">
        <v>431</v>
      </c>
      <c r="B115" s="165" t="s">
        <v>368</v>
      </c>
      <c r="C115" s="326"/>
      <c r="D115" s="326"/>
    </row>
    <row r="116" spans="1:4" ht="12" customHeight="1">
      <c r="A116" s="14" t="s">
        <v>435</v>
      </c>
      <c r="B116" s="11" t="s">
        <v>50</v>
      </c>
      <c r="C116" s="324"/>
      <c r="D116" s="324">
        <v>7486313</v>
      </c>
    </row>
    <row r="117" spans="1:4" ht="12" customHeight="1">
      <c r="A117" s="14" t="s">
        <v>436</v>
      </c>
      <c r="B117" s="8" t="s">
        <v>438</v>
      </c>
      <c r="C117" s="324"/>
      <c r="D117" s="324">
        <v>7486313</v>
      </c>
    </row>
    <row r="118" spans="1:4" ht="12" customHeight="1" thickBot="1">
      <c r="A118" s="18" t="s">
        <v>437</v>
      </c>
      <c r="B118" s="505" t="s">
        <v>439</v>
      </c>
      <c r="C118" s="330"/>
      <c r="D118" s="330"/>
    </row>
    <row r="119" spans="1:4" ht="12" customHeight="1" thickBot="1">
      <c r="A119" s="502" t="s">
        <v>19</v>
      </c>
      <c r="B119" s="503" t="s">
        <v>369</v>
      </c>
      <c r="C119" s="504">
        <f>+C120+C122+C124</f>
        <v>214375033</v>
      </c>
      <c r="D119" s="504">
        <f>D120+D122</f>
        <v>214304873</v>
      </c>
    </row>
    <row r="120" spans="1:4" ht="12" customHeight="1">
      <c r="A120" s="15" t="s">
        <v>103</v>
      </c>
      <c r="B120" s="8" t="s">
        <v>229</v>
      </c>
      <c r="C120" s="325">
        <v>170775033</v>
      </c>
      <c r="D120" s="325">
        <v>170704873</v>
      </c>
    </row>
    <row r="121" spans="1:4" ht="12" customHeight="1">
      <c r="A121" s="15" t="s">
        <v>104</v>
      </c>
      <c r="B121" s="12" t="s">
        <v>373</v>
      </c>
      <c r="C121" s="325">
        <v>147175033</v>
      </c>
      <c r="D121" s="325">
        <v>147175033</v>
      </c>
    </row>
    <row r="122" spans="1:4" ht="12" customHeight="1">
      <c r="A122" s="15" t="s">
        <v>105</v>
      </c>
      <c r="B122" s="12" t="s">
        <v>186</v>
      </c>
      <c r="C122" s="324">
        <v>43600000</v>
      </c>
      <c r="D122" s="324">
        <v>43600000</v>
      </c>
    </row>
    <row r="123" spans="1:4" ht="12" customHeight="1">
      <c r="A123" s="15" t="s">
        <v>106</v>
      </c>
      <c r="B123" s="12" t="s">
        <v>374</v>
      </c>
      <c r="C123" s="292">
        <v>24000000</v>
      </c>
      <c r="D123" s="292">
        <v>24000000</v>
      </c>
    </row>
    <row r="124" spans="1:4" ht="12" customHeight="1">
      <c r="A124" s="15" t="s">
        <v>107</v>
      </c>
      <c r="B124" s="319" t="s">
        <v>231</v>
      </c>
      <c r="C124" s="292"/>
      <c r="D124" s="292"/>
    </row>
    <row r="125" spans="1:4" ht="12" customHeight="1">
      <c r="A125" s="15" t="s">
        <v>116</v>
      </c>
      <c r="B125" s="318" t="s">
        <v>419</v>
      </c>
      <c r="C125" s="292"/>
      <c r="D125" s="292"/>
    </row>
    <row r="126" spans="1:4" ht="12" customHeight="1">
      <c r="A126" s="15" t="s">
        <v>118</v>
      </c>
      <c r="B126" s="435" t="s">
        <v>379</v>
      </c>
      <c r="C126" s="292"/>
      <c r="D126" s="292"/>
    </row>
    <row r="127" spans="1:4" ht="15.75">
      <c r="A127" s="15" t="s">
        <v>187</v>
      </c>
      <c r="B127" s="164" t="s">
        <v>362</v>
      </c>
      <c r="C127" s="292"/>
      <c r="D127" s="292"/>
    </row>
    <row r="128" spans="1:4" ht="12" customHeight="1">
      <c r="A128" s="15" t="s">
        <v>188</v>
      </c>
      <c r="B128" s="164" t="s">
        <v>378</v>
      </c>
      <c r="C128" s="292"/>
      <c r="D128" s="292"/>
    </row>
    <row r="129" spans="1:4" ht="12" customHeight="1">
      <c r="A129" s="15" t="s">
        <v>189</v>
      </c>
      <c r="B129" s="164" t="s">
        <v>377</v>
      </c>
      <c r="C129" s="292"/>
      <c r="D129" s="292"/>
    </row>
    <row r="130" spans="1:4" ht="12" customHeight="1">
      <c r="A130" s="15" t="s">
        <v>370</v>
      </c>
      <c r="B130" s="164" t="s">
        <v>365</v>
      </c>
      <c r="C130" s="292"/>
      <c r="D130" s="292"/>
    </row>
    <row r="131" spans="1:4" ht="12" customHeight="1">
      <c r="A131" s="15" t="s">
        <v>371</v>
      </c>
      <c r="B131" s="164" t="s">
        <v>376</v>
      </c>
      <c r="C131" s="292"/>
      <c r="D131" s="292"/>
    </row>
    <row r="132" spans="1:4" ht="16.5" thickBot="1">
      <c r="A132" s="13" t="s">
        <v>372</v>
      </c>
      <c r="B132" s="164" t="s">
        <v>375</v>
      </c>
      <c r="C132" s="294"/>
      <c r="D132" s="294"/>
    </row>
    <row r="133" spans="1:4" ht="12" customHeight="1" thickBot="1">
      <c r="A133" s="20" t="s">
        <v>20</v>
      </c>
      <c r="B133" s="153" t="s">
        <v>440</v>
      </c>
      <c r="C133" s="322">
        <f>+C98+C119</f>
        <v>302702633</v>
      </c>
      <c r="D133" s="322">
        <f>+D98+D119</f>
        <v>312515918</v>
      </c>
    </row>
    <row r="134" spans="1:4" ht="12" customHeight="1" thickBot="1">
      <c r="A134" s="20" t="s">
        <v>21</v>
      </c>
      <c r="B134" s="153" t="s">
        <v>441</v>
      </c>
      <c r="C134" s="322">
        <f>+C135+C136+C137</f>
        <v>0</v>
      </c>
      <c r="D134" s="322">
        <f>+D135+D136+D137</f>
        <v>0</v>
      </c>
    </row>
    <row r="135" spans="1:4" ht="12" customHeight="1">
      <c r="A135" s="15" t="s">
        <v>270</v>
      </c>
      <c r="B135" s="12" t="s">
        <v>448</v>
      </c>
      <c r="C135" s="292"/>
      <c r="D135" s="292"/>
    </row>
    <row r="136" spans="1:4" ht="12" customHeight="1">
      <c r="A136" s="15" t="s">
        <v>273</v>
      </c>
      <c r="B136" s="12" t="s">
        <v>449</v>
      </c>
      <c r="C136" s="292"/>
      <c r="D136" s="292"/>
    </row>
    <row r="137" spans="1:4" ht="12" customHeight="1" thickBot="1">
      <c r="A137" s="13" t="s">
        <v>274</v>
      </c>
      <c r="B137" s="12" t="s">
        <v>450</v>
      </c>
      <c r="C137" s="292"/>
      <c r="D137" s="292"/>
    </row>
    <row r="138" spans="1:4" ht="12" customHeight="1" thickBot="1">
      <c r="A138" s="20" t="s">
        <v>22</v>
      </c>
      <c r="B138" s="153" t="s">
        <v>442</v>
      </c>
      <c r="C138" s="322">
        <f>SUM(C139:C144)</f>
        <v>0</v>
      </c>
      <c r="D138" s="322">
        <f>SUM(D139:D144)</f>
        <v>0</v>
      </c>
    </row>
    <row r="139" spans="1:4" ht="12" customHeight="1">
      <c r="A139" s="15" t="s">
        <v>90</v>
      </c>
      <c r="B139" s="9" t="s">
        <v>451</v>
      </c>
      <c r="C139" s="292"/>
      <c r="D139" s="292"/>
    </row>
    <row r="140" spans="1:4" ht="12" customHeight="1">
      <c r="A140" s="15" t="s">
        <v>91</v>
      </c>
      <c r="B140" s="9" t="s">
        <v>443</v>
      </c>
      <c r="C140" s="292"/>
      <c r="D140" s="292"/>
    </row>
    <row r="141" spans="1:4" ht="12" customHeight="1">
      <c r="A141" s="15" t="s">
        <v>92</v>
      </c>
      <c r="B141" s="9" t="s">
        <v>444</v>
      </c>
      <c r="C141" s="292"/>
      <c r="D141" s="292"/>
    </row>
    <row r="142" spans="1:4" ht="12" customHeight="1">
      <c r="A142" s="15" t="s">
        <v>174</v>
      </c>
      <c r="B142" s="9" t="s">
        <v>445</v>
      </c>
      <c r="C142" s="292"/>
      <c r="D142" s="292"/>
    </row>
    <row r="143" spans="1:4" ht="12" customHeight="1">
      <c r="A143" s="15" t="s">
        <v>175</v>
      </c>
      <c r="B143" s="9" t="s">
        <v>446</v>
      </c>
      <c r="C143" s="292"/>
      <c r="D143" s="292"/>
    </row>
    <row r="144" spans="1:4" ht="12" customHeight="1" thickBot="1">
      <c r="A144" s="13" t="s">
        <v>176</v>
      </c>
      <c r="B144" s="9" t="s">
        <v>447</v>
      </c>
      <c r="C144" s="292"/>
      <c r="D144" s="292"/>
    </row>
    <row r="145" spans="1:4" ht="12" customHeight="1" thickBot="1">
      <c r="A145" s="20" t="s">
        <v>23</v>
      </c>
      <c r="B145" s="153" t="s">
        <v>455</v>
      </c>
      <c r="C145" s="328">
        <f>+C146+C147+C148+C149</f>
        <v>45423367</v>
      </c>
      <c r="D145" s="328">
        <f>+D146+D147+D148+D149</f>
        <v>45512067</v>
      </c>
    </row>
    <row r="146" spans="1:4" ht="12" customHeight="1">
      <c r="A146" s="15" t="s">
        <v>93</v>
      </c>
      <c r="B146" s="9" t="s">
        <v>380</v>
      </c>
      <c r="C146" s="292"/>
      <c r="D146" s="292"/>
    </row>
    <row r="147" spans="1:4" ht="12" customHeight="1">
      <c r="A147" s="15" t="s">
        <v>94</v>
      </c>
      <c r="B147" s="9" t="s">
        <v>381</v>
      </c>
      <c r="C147" s="292">
        <v>1945367</v>
      </c>
      <c r="D147" s="292">
        <v>1945367</v>
      </c>
    </row>
    <row r="148" spans="1:4" ht="12" customHeight="1">
      <c r="A148" s="15" t="s">
        <v>294</v>
      </c>
      <c r="B148" s="9" t="s">
        <v>613</v>
      </c>
      <c r="C148" s="292">
        <v>43478000</v>
      </c>
      <c r="D148" s="292">
        <v>43566700</v>
      </c>
    </row>
    <row r="149" spans="1:4" ht="12" customHeight="1" thickBot="1">
      <c r="A149" s="13" t="s">
        <v>295</v>
      </c>
      <c r="B149" s="7" t="s">
        <v>400</v>
      </c>
      <c r="C149" s="292"/>
      <c r="D149" s="292"/>
    </row>
    <row r="150" spans="1:4" ht="12" customHeight="1" thickBot="1">
      <c r="A150" s="20" t="s">
        <v>24</v>
      </c>
      <c r="B150" s="153" t="s">
        <v>457</v>
      </c>
      <c r="C150" s="331">
        <f>SUM(C151:C155)</f>
        <v>0</v>
      </c>
      <c r="D150" s="331">
        <f>SUM(D151:D155)</f>
        <v>0</v>
      </c>
    </row>
    <row r="151" spans="1:4" ht="12" customHeight="1">
      <c r="A151" s="15" t="s">
        <v>95</v>
      </c>
      <c r="B151" s="9" t="s">
        <v>452</v>
      </c>
      <c r="C151" s="292"/>
      <c r="D151" s="292"/>
    </row>
    <row r="152" spans="1:4" ht="12" customHeight="1">
      <c r="A152" s="15" t="s">
        <v>96</v>
      </c>
      <c r="B152" s="9" t="s">
        <v>459</v>
      </c>
      <c r="C152" s="292"/>
      <c r="D152" s="292"/>
    </row>
    <row r="153" spans="1:4" ht="12" customHeight="1">
      <c r="A153" s="15" t="s">
        <v>306</v>
      </c>
      <c r="B153" s="9" t="s">
        <v>454</v>
      </c>
      <c r="C153" s="292"/>
      <c r="D153" s="292"/>
    </row>
    <row r="154" spans="1:4" ht="12" customHeight="1">
      <c r="A154" s="15" t="s">
        <v>307</v>
      </c>
      <c r="B154" s="9" t="s">
        <v>460</v>
      </c>
      <c r="C154" s="292"/>
      <c r="D154" s="292"/>
    </row>
    <row r="155" spans="1:4" ht="12" customHeight="1" thickBot="1">
      <c r="A155" s="15" t="s">
        <v>458</v>
      </c>
      <c r="B155" s="9" t="s">
        <v>461</v>
      </c>
      <c r="C155" s="292"/>
      <c r="D155" s="292"/>
    </row>
    <row r="156" spans="1:4" ht="12" customHeight="1" thickBot="1">
      <c r="A156" s="20" t="s">
        <v>25</v>
      </c>
      <c r="B156" s="153" t="s">
        <v>462</v>
      </c>
      <c r="C156" s="506"/>
      <c r="D156" s="506"/>
    </row>
    <row r="157" spans="1:4" ht="12" customHeight="1" thickBot="1">
      <c r="A157" s="20" t="s">
        <v>26</v>
      </c>
      <c r="B157" s="153" t="s">
        <v>463</v>
      </c>
      <c r="C157" s="506"/>
      <c r="D157" s="506"/>
    </row>
    <row r="158" spans="1:9" ht="15" customHeight="1" thickBot="1">
      <c r="A158" s="20" t="s">
        <v>27</v>
      </c>
      <c r="B158" s="153" t="s">
        <v>465</v>
      </c>
      <c r="C158" s="449">
        <f>+C134+C138+C145+C150+C156+C157</f>
        <v>45423367</v>
      </c>
      <c r="D158" s="449">
        <f>+D134+D138+D145+D150+D156+D157</f>
        <v>45512067</v>
      </c>
      <c r="F158" s="450"/>
      <c r="G158" s="451"/>
      <c r="H158" s="451"/>
      <c r="I158" s="451"/>
    </row>
    <row r="159" spans="1:4" s="438" customFormat="1" ht="12.75" customHeight="1" thickBot="1">
      <c r="A159" s="320" t="s">
        <v>28</v>
      </c>
      <c r="B159" s="403" t="s">
        <v>464</v>
      </c>
      <c r="C159" s="449">
        <f>+C133+C158</f>
        <v>348126000</v>
      </c>
      <c r="D159" s="449">
        <f>+D133+D158</f>
        <v>358027985</v>
      </c>
    </row>
    <row r="160" ht="7.5" customHeight="1"/>
    <row r="161" spans="1:4" ht="15.75">
      <c r="A161" s="674" t="s">
        <v>382</v>
      </c>
      <c r="B161" s="674"/>
      <c r="C161" s="674"/>
      <c r="D161" s="436"/>
    </row>
    <row r="162" spans="1:4" ht="15" customHeight="1" thickBot="1">
      <c r="A162" s="671" t="s">
        <v>154</v>
      </c>
      <c r="B162" s="671"/>
      <c r="C162" s="332" t="s">
        <v>543</v>
      </c>
      <c r="D162" s="332" t="s">
        <v>543</v>
      </c>
    </row>
    <row r="163" spans="1:4" ht="13.5" customHeight="1" thickBot="1">
      <c r="A163" s="20">
        <v>1</v>
      </c>
      <c r="B163" s="30" t="s">
        <v>466</v>
      </c>
      <c r="C163" s="322">
        <f>+C64-C133</f>
        <v>-100012477</v>
      </c>
      <c r="D163" s="322">
        <f>+D64-D133</f>
        <v>-143490477</v>
      </c>
    </row>
    <row r="164" spans="1:4" ht="27.75" customHeight="1" thickBot="1">
      <c r="A164" s="20" t="s">
        <v>19</v>
      </c>
      <c r="B164" s="30" t="s">
        <v>472</v>
      </c>
      <c r="C164" s="322">
        <f>+C91-C158</f>
        <v>100012477</v>
      </c>
      <c r="D164" s="322">
        <f>+D91-D158</f>
        <v>143490477</v>
      </c>
    </row>
  </sheetData>
  <sheetProtection/>
  <mergeCells count="6">
    <mergeCell ref="A162:B162"/>
    <mergeCell ref="A94:C94"/>
    <mergeCell ref="A1:C1"/>
    <mergeCell ref="A4:B4"/>
    <mergeCell ref="A95:B95"/>
    <mergeCell ref="A161:C16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CE,Félkövér"&amp;6
&amp;12
Harc Község Önkormányzata
2019. ÉVI KÖLTSÉGVETÉSÉNEK ÖSSZEVONT MÉRLEGE&amp;10
&amp;R&amp;"Times New Roman CE,Félkövér dőlt"&amp;11 1.1. melléklet a ......../2019. (............) önkormányzati rendelethez</oddHeader>
  </headerFooter>
  <rowBreaks count="2" manualBreakCount="2">
    <brk id="67" max="2" man="1"/>
    <brk id="93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view="pageLayout" workbookViewId="0" topLeftCell="A1">
      <selection activeCell="G12" sqref="G12"/>
    </sheetView>
  </sheetViews>
  <sheetFormatPr defaultColWidth="9.00390625" defaultRowHeight="12.75"/>
  <cols>
    <col min="1" max="1" width="6.875" style="219" customWidth="1"/>
    <col min="2" max="2" width="49.625" style="62" customWidth="1"/>
    <col min="3" max="8" width="12.875" style="62" customWidth="1"/>
    <col min="9" max="9" width="14.375" style="62" customWidth="1"/>
    <col min="10" max="10" width="3.375" style="62" customWidth="1"/>
    <col min="11" max="16384" width="9.375" style="62" customWidth="1"/>
  </cols>
  <sheetData>
    <row r="1" spans="1:9" ht="27.75" customHeight="1">
      <c r="A1" s="722" t="s">
        <v>3</v>
      </c>
      <c r="B1" s="722"/>
      <c r="C1" s="722"/>
      <c r="D1" s="722"/>
      <c r="E1" s="722"/>
      <c r="F1" s="722"/>
      <c r="G1" s="722"/>
      <c r="H1" s="722"/>
      <c r="I1" s="722"/>
    </row>
    <row r="2" ht="20.25" customHeight="1" thickBot="1">
      <c r="I2" s="494" t="s">
        <v>543</v>
      </c>
    </row>
    <row r="3" spans="1:9" s="495" customFormat="1" ht="26.25" customHeight="1">
      <c r="A3" s="730" t="s">
        <v>68</v>
      </c>
      <c r="B3" s="725" t="s">
        <v>84</v>
      </c>
      <c r="C3" s="730" t="s">
        <v>85</v>
      </c>
      <c r="D3" s="730" t="s">
        <v>606</v>
      </c>
      <c r="E3" s="727" t="s">
        <v>67</v>
      </c>
      <c r="F3" s="728"/>
      <c r="G3" s="728"/>
      <c r="H3" s="729"/>
      <c r="I3" s="725" t="s">
        <v>51</v>
      </c>
    </row>
    <row r="4" spans="1:9" s="496" customFormat="1" ht="32.25" customHeight="1" thickBot="1">
      <c r="A4" s="731"/>
      <c r="B4" s="726"/>
      <c r="C4" s="726"/>
      <c r="D4" s="731"/>
      <c r="E4" s="295" t="s">
        <v>586</v>
      </c>
      <c r="F4" s="295" t="s">
        <v>604</v>
      </c>
      <c r="G4" s="295" t="s">
        <v>607</v>
      </c>
      <c r="H4" s="296" t="s">
        <v>608</v>
      </c>
      <c r="I4" s="726"/>
    </row>
    <row r="5" spans="1:9" s="497" customFormat="1" ht="12.75" customHeight="1" thickBot="1">
      <c r="A5" s="297" t="s">
        <v>485</v>
      </c>
      <c r="B5" s="298" t="s">
        <v>486</v>
      </c>
      <c r="C5" s="299" t="s">
        <v>487</v>
      </c>
      <c r="D5" s="298" t="s">
        <v>489</v>
      </c>
      <c r="E5" s="297" t="s">
        <v>488</v>
      </c>
      <c r="F5" s="299" t="s">
        <v>490</v>
      </c>
      <c r="G5" s="299" t="s">
        <v>492</v>
      </c>
      <c r="H5" s="300" t="s">
        <v>493</v>
      </c>
      <c r="I5" s="301" t="s">
        <v>494</v>
      </c>
    </row>
    <row r="6" spans="1:9" ht="24.75" customHeight="1" thickBot="1">
      <c r="A6" s="302" t="s">
        <v>18</v>
      </c>
      <c r="B6" s="303" t="s">
        <v>4</v>
      </c>
      <c r="C6" s="489"/>
      <c r="D6" s="77">
        <f>+D7+D8</f>
        <v>0</v>
      </c>
      <c r="E6" s="78">
        <f>+E7+E8</f>
        <v>0</v>
      </c>
      <c r="F6" s="79">
        <f>+F7+F8</f>
        <v>0</v>
      </c>
      <c r="G6" s="79">
        <f>+G7+G8</f>
        <v>0</v>
      </c>
      <c r="H6" s="80">
        <f>+H7+H8</f>
        <v>0</v>
      </c>
      <c r="I6" s="77">
        <f aca="true" t="shared" si="0" ref="I6:I17">SUM(D6:H6)</f>
        <v>0</v>
      </c>
    </row>
    <row r="7" spans="1:10" ht="19.5" customHeight="1">
      <c r="A7" s="304" t="s">
        <v>19</v>
      </c>
      <c r="B7" s="81"/>
      <c r="C7" s="490"/>
      <c r="D7" s="82"/>
      <c r="E7" s="83"/>
      <c r="F7" s="28"/>
      <c r="G7" s="28"/>
      <c r="H7" s="25"/>
      <c r="I7" s="305">
        <f t="shared" si="0"/>
        <v>0</v>
      </c>
      <c r="J7" s="721" t="s">
        <v>514</v>
      </c>
    </row>
    <row r="8" spans="1:10" ht="19.5" customHeight="1" thickBot="1">
      <c r="A8" s="304" t="s">
        <v>20</v>
      </c>
      <c r="B8" s="81" t="s">
        <v>69</v>
      </c>
      <c r="C8" s="490"/>
      <c r="D8" s="82"/>
      <c r="E8" s="83"/>
      <c r="F8" s="28"/>
      <c r="G8" s="28"/>
      <c r="H8" s="25"/>
      <c r="I8" s="305">
        <f t="shared" si="0"/>
        <v>0</v>
      </c>
      <c r="J8" s="721"/>
    </row>
    <row r="9" spans="1:10" ht="25.5" customHeight="1" thickBot="1">
      <c r="A9" s="302" t="s">
        <v>21</v>
      </c>
      <c r="B9" s="303" t="s">
        <v>5</v>
      </c>
      <c r="C9" s="491"/>
      <c r="D9" s="77">
        <f>+D10+D11</f>
        <v>0</v>
      </c>
      <c r="E9" s="78"/>
      <c r="F9" s="79"/>
      <c r="G9" s="79"/>
      <c r="H9" s="80"/>
      <c r="I9" s="77">
        <f t="shared" si="0"/>
        <v>0</v>
      </c>
      <c r="J9" s="721"/>
    </row>
    <row r="10" spans="1:10" ht="19.5" customHeight="1">
      <c r="A10" s="304" t="s">
        <v>22</v>
      </c>
      <c r="B10" s="81" t="s">
        <v>574</v>
      </c>
      <c r="C10" s="490"/>
      <c r="D10" s="82"/>
      <c r="E10" s="83"/>
      <c r="F10" s="28"/>
      <c r="G10" s="28"/>
      <c r="H10" s="25"/>
      <c r="I10" s="305">
        <f t="shared" si="0"/>
        <v>0</v>
      </c>
      <c r="J10" s="721"/>
    </row>
    <row r="11" spans="1:10" ht="19.5" customHeight="1" thickBot="1">
      <c r="A11" s="304" t="s">
        <v>23</v>
      </c>
      <c r="B11" s="81" t="s">
        <v>69</v>
      </c>
      <c r="C11" s="490"/>
      <c r="D11" s="82"/>
      <c r="E11" s="83"/>
      <c r="F11" s="28"/>
      <c r="G11" s="28"/>
      <c r="H11" s="25"/>
      <c r="I11" s="305">
        <f t="shared" si="0"/>
        <v>0</v>
      </c>
      <c r="J11" s="721"/>
    </row>
    <row r="12" spans="1:10" ht="19.5" customHeight="1" thickBot="1">
      <c r="A12" s="302" t="s">
        <v>24</v>
      </c>
      <c r="B12" s="303" t="s">
        <v>623</v>
      </c>
      <c r="C12" s="491" t="s">
        <v>616</v>
      </c>
      <c r="D12" s="77">
        <v>34067271</v>
      </c>
      <c r="E12" s="78">
        <v>3000000</v>
      </c>
      <c r="F12" s="79"/>
      <c r="G12" s="79">
        <f>+G13</f>
        <v>0</v>
      </c>
      <c r="H12" s="80">
        <f>+H13</f>
        <v>0</v>
      </c>
      <c r="I12" s="77">
        <f t="shared" si="0"/>
        <v>37067271</v>
      </c>
      <c r="J12" s="721"/>
    </row>
    <row r="13" spans="1:10" ht="19.5" customHeight="1" thickBot="1">
      <c r="A13" s="304" t="s">
        <v>25</v>
      </c>
      <c r="B13" s="81" t="s">
        <v>617</v>
      </c>
      <c r="C13" s="490" t="s">
        <v>582</v>
      </c>
      <c r="D13" s="82">
        <v>6248310</v>
      </c>
      <c r="E13" s="83">
        <v>110582701</v>
      </c>
      <c r="F13" s="28"/>
      <c r="G13" s="28"/>
      <c r="H13" s="25"/>
      <c r="I13" s="305">
        <f t="shared" si="0"/>
        <v>116831011</v>
      </c>
      <c r="J13" s="721"/>
    </row>
    <row r="14" spans="1:10" ht="19.5" customHeight="1" thickBot="1">
      <c r="A14" s="302" t="s">
        <v>26</v>
      </c>
      <c r="B14" s="303" t="s">
        <v>205</v>
      </c>
      <c r="C14" s="491"/>
      <c r="D14" s="77">
        <f>+D15</f>
        <v>0</v>
      </c>
      <c r="E14" s="78"/>
      <c r="F14" s="79">
        <f>+F15</f>
        <v>0</v>
      </c>
      <c r="G14" s="79">
        <f>+G15</f>
        <v>0</v>
      </c>
      <c r="H14" s="80">
        <f>+H15</f>
        <v>0</v>
      </c>
      <c r="I14" s="77">
        <f t="shared" si="0"/>
        <v>0</v>
      </c>
      <c r="J14" s="721"/>
    </row>
    <row r="15" spans="1:10" ht="19.5" customHeight="1" thickBot="1">
      <c r="A15" s="306" t="s">
        <v>27</v>
      </c>
      <c r="B15" s="84" t="s">
        <v>69</v>
      </c>
      <c r="C15" s="492"/>
      <c r="D15" s="85"/>
      <c r="E15" s="86"/>
      <c r="F15" s="29"/>
      <c r="G15" s="29"/>
      <c r="H15" s="27"/>
      <c r="I15" s="307">
        <f t="shared" si="0"/>
        <v>0</v>
      </c>
      <c r="J15" s="721"/>
    </row>
    <row r="16" spans="1:10" ht="19.5" customHeight="1" thickBot="1">
      <c r="A16" s="302" t="s">
        <v>28</v>
      </c>
      <c r="B16" s="308" t="s">
        <v>206</v>
      </c>
      <c r="C16" s="491"/>
      <c r="D16" s="77">
        <f>+D17</f>
        <v>0</v>
      </c>
      <c r="E16" s="78">
        <f>+E17</f>
        <v>0</v>
      </c>
      <c r="F16" s="79">
        <f>+F17</f>
        <v>0</v>
      </c>
      <c r="G16" s="79">
        <f>+G17</f>
        <v>0</v>
      </c>
      <c r="H16" s="80">
        <f>+H17</f>
        <v>0</v>
      </c>
      <c r="I16" s="77">
        <f t="shared" si="0"/>
        <v>0</v>
      </c>
      <c r="J16" s="721"/>
    </row>
    <row r="17" spans="1:10" ht="19.5" customHeight="1" thickBot="1">
      <c r="A17" s="309" t="s">
        <v>29</v>
      </c>
      <c r="B17" s="87" t="s">
        <v>69</v>
      </c>
      <c r="C17" s="493"/>
      <c r="D17" s="88"/>
      <c r="E17" s="89"/>
      <c r="F17" s="90"/>
      <c r="G17" s="90"/>
      <c r="H17" s="26"/>
      <c r="I17" s="310">
        <f t="shared" si="0"/>
        <v>0</v>
      </c>
      <c r="J17" s="721"/>
    </row>
    <row r="18" spans="1:10" ht="19.5" customHeight="1" thickBot="1">
      <c r="A18" s="723" t="s">
        <v>145</v>
      </c>
      <c r="B18" s="724"/>
      <c r="C18" s="149"/>
      <c r="D18" s="77">
        <f aca="true" t="shared" si="1" ref="D18:I18">+D6+D9+D12+D14+D16</f>
        <v>34067271</v>
      </c>
      <c r="E18" s="78">
        <f t="shared" si="1"/>
        <v>3000000</v>
      </c>
      <c r="F18" s="79">
        <f t="shared" si="1"/>
        <v>0</v>
      </c>
      <c r="G18" s="79">
        <f t="shared" si="1"/>
        <v>0</v>
      </c>
      <c r="H18" s="80">
        <f t="shared" si="1"/>
        <v>0</v>
      </c>
      <c r="I18" s="77">
        <f t="shared" si="1"/>
        <v>37067271</v>
      </c>
      <c r="J18" s="721"/>
    </row>
  </sheetData>
  <sheetProtection/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C5" sqref="C5"/>
    </sheetView>
  </sheetViews>
  <sheetFormatPr defaultColWidth="9.00390625" defaultRowHeight="12.75"/>
  <cols>
    <col min="1" max="1" width="5.875" style="104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733" t="s">
        <v>6</v>
      </c>
      <c r="C1" s="733"/>
      <c r="D1" s="733"/>
    </row>
    <row r="2" spans="1:4" s="92" customFormat="1" ht="16.5" thickBot="1">
      <c r="A2" s="91"/>
      <c r="B2" s="395"/>
      <c r="D2" s="49" t="s">
        <v>542</v>
      </c>
    </row>
    <row r="3" spans="1:4" s="94" customFormat="1" ht="48" customHeight="1" thickBot="1">
      <c r="A3" s="93" t="s">
        <v>16</v>
      </c>
      <c r="B3" s="225" t="s">
        <v>17</v>
      </c>
      <c r="C3" s="225" t="s">
        <v>70</v>
      </c>
      <c r="D3" s="226" t="s">
        <v>71</v>
      </c>
    </row>
    <row r="4" spans="1:4" s="94" customFormat="1" ht="13.5" customHeight="1" thickBot="1">
      <c r="A4" s="41" t="s">
        <v>485</v>
      </c>
      <c r="B4" s="228" t="s">
        <v>486</v>
      </c>
      <c r="C4" s="228" t="s">
        <v>487</v>
      </c>
      <c r="D4" s="229" t="s">
        <v>489</v>
      </c>
    </row>
    <row r="5" spans="1:4" ht="18" customHeight="1">
      <c r="A5" s="158" t="s">
        <v>18</v>
      </c>
      <c r="B5" s="230" t="s">
        <v>166</v>
      </c>
      <c r="C5" s="156" t="s">
        <v>589</v>
      </c>
      <c r="D5" s="95"/>
    </row>
    <row r="6" spans="1:4" ht="18" customHeight="1">
      <c r="A6" s="96" t="s">
        <v>19</v>
      </c>
      <c r="B6" s="231" t="s">
        <v>167</v>
      </c>
      <c r="C6" s="157"/>
      <c r="D6" s="98"/>
    </row>
    <row r="7" spans="1:4" ht="18" customHeight="1">
      <c r="A7" s="96" t="s">
        <v>20</v>
      </c>
      <c r="B7" s="231" t="s">
        <v>119</v>
      </c>
      <c r="C7" s="157"/>
      <c r="D7" s="98"/>
    </row>
    <row r="8" spans="1:4" ht="18" customHeight="1">
      <c r="A8" s="96" t="s">
        <v>21</v>
      </c>
      <c r="B8" s="231" t="s">
        <v>120</v>
      </c>
      <c r="C8" s="157"/>
      <c r="D8" s="98"/>
    </row>
    <row r="9" spans="1:4" ht="18" customHeight="1">
      <c r="A9" s="96" t="s">
        <v>22</v>
      </c>
      <c r="B9" s="231" t="s">
        <v>159</v>
      </c>
      <c r="C9" s="157"/>
      <c r="D9" s="98"/>
    </row>
    <row r="10" spans="1:4" ht="18" customHeight="1">
      <c r="A10" s="96" t="s">
        <v>23</v>
      </c>
      <c r="B10" s="231" t="s">
        <v>160</v>
      </c>
      <c r="C10" s="157"/>
      <c r="D10" s="98"/>
    </row>
    <row r="11" spans="1:4" ht="18" customHeight="1">
      <c r="A11" s="96" t="s">
        <v>24</v>
      </c>
      <c r="B11" s="232" t="s">
        <v>161</v>
      </c>
      <c r="C11" s="157"/>
      <c r="D11" s="98"/>
    </row>
    <row r="12" spans="1:4" ht="18" customHeight="1">
      <c r="A12" s="96" t="s">
        <v>26</v>
      </c>
      <c r="B12" s="232" t="s">
        <v>162</v>
      </c>
      <c r="C12" s="157"/>
      <c r="D12" s="98"/>
    </row>
    <row r="13" spans="1:4" ht="18" customHeight="1">
      <c r="A13" s="96" t="s">
        <v>27</v>
      </c>
      <c r="B13" s="232" t="s">
        <v>163</v>
      </c>
      <c r="C13" s="157"/>
      <c r="D13" s="98"/>
    </row>
    <row r="14" spans="1:4" ht="18" customHeight="1">
      <c r="A14" s="96" t="s">
        <v>28</v>
      </c>
      <c r="B14" s="232" t="s">
        <v>164</v>
      </c>
      <c r="C14" s="157"/>
      <c r="D14" s="98"/>
    </row>
    <row r="15" spans="1:4" ht="22.5" customHeight="1">
      <c r="A15" s="96" t="s">
        <v>29</v>
      </c>
      <c r="B15" s="232" t="s">
        <v>165</v>
      </c>
      <c r="C15" s="157"/>
      <c r="D15" s="98"/>
    </row>
    <row r="16" spans="1:4" ht="18" customHeight="1">
      <c r="A16" s="96" t="s">
        <v>30</v>
      </c>
      <c r="B16" s="231" t="s">
        <v>121</v>
      </c>
      <c r="C16" s="157"/>
      <c r="D16" s="98"/>
    </row>
    <row r="17" spans="1:4" ht="18" customHeight="1">
      <c r="A17" s="96" t="s">
        <v>31</v>
      </c>
      <c r="B17" s="231" t="s">
        <v>8</v>
      </c>
      <c r="C17" s="157"/>
      <c r="D17" s="98"/>
    </row>
    <row r="18" spans="1:4" ht="18" customHeight="1">
      <c r="A18" s="96" t="s">
        <v>32</v>
      </c>
      <c r="B18" s="231" t="s">
        <v>7</v>
      </c>
      <c r="C18" s="157"/>
      <c r="D18" s="98"/>
    </row>
    <row r="19" spans="1:4" ht="18" customHeight="1">
      <c r="A19" s="96" t="s">
        <v>33</v>
      </c>
      <c r="B19" s="231" t="s">
        <v>122</v>
      </c>
      <c r="C19" s="157"/>
      <c r="D19" s="98"/>
    </row>
    <row r="20" spans="1:4" ht="18" customHeight="1">
      <c r="A20" s="96" t="s">
        <v>34</v>
      </c>
      <c r="B20" s="231" t="s">
        <v>123</v>
      </c>
      <c r="C20" s="157"/>
      <c r="D20" s="98"/>
    </row>
    <row r="21" spans="1:4" ht="18" customHeight="1">
      <c r="A21" s="96" t="s">
        <v>35</v>
      </c>
      <c r="B21" s="152"/>
      <c r="C21" s="97"/>
      <c r="D21" s="98"/>
    </row>
    <row r="22" spans="1:4" ht="18" customHeight="1">
      <c r="A22" s="96" t="s">
        <v>36</v>
      </c>
      <c r="B22" s="99"/>
      <c r="C22" s="97"/>
      <c r="D22" s="98"/>
    </row>
    <row r="23" spans="1:4" ht="18" customHeight="1">
      <c r="A23" s="96" t="s">
        <v>37</v>
      </c>
      <c r="B23" s="99"/>
      <c r="C23" s="97"/>
      <c r="D23" s="98"/>
    </row>
    <row r="24" spans="1:4" ht="18" customHeight="1">
      <c r="A24" s="96" t="s">
        <v>38</v>
      </c>
      <c r="B24" s="99"/>
      <c r="C24" s="97"/>
      <c r="D24" s="98"/>
    </row>
    <row r="25" spans="1:4" ht="18" customHeight="1">
      <c r="A25" s="96" t="s">
        <v>39</v>
      </c>
      <c r="B25" s="99"/>
      <c r="C25" s="97"/>
      <c r="D25" s="98"/>
    </row>
    <row r="26" spans="1:4" ht="18" customHeight="1">
      <c r="A26" s="96" t="s">
        <v>40</v>
      </c>
      <c r="B26" s="99"/>
      <c r="C26" s="97"/>
      <c r="D26" s="98"/>
    </row>
    <row r="27" spans="1:4" ht="18" customHeight="1">
      <c r="A27" s="96" t="s">
        <v>41</v>
      </c>
      <c r="B27" s="99"/>
      <c r="C27" s="97"/>
      <c r="D27" s="98"/>
    </row>
    <row r="28" spans="1:4" ht="18" customHeight="1">
      <c r="A28" s="96" t="s">
        <v>42</v>
      </c>
      <c r="B28" s="99"/>
      <c r="C28" s="97"/>
      <c r="D28" s="98"/>
    </row>
    <row r="29" spans="1:4" ht="18" customHeight="1" thickBot="1">
      <c r="A29" s="159" t="s">
        <v>43</v>
      </c>
      <c r="B29" s="100"/>
      <c r="C29" s="101"/>
      <c r="D29" s="102"/>
    </row>
    <row r="30" spans="1:4" ht="18" customHeight="1" thickBot="1">
      <c r="A30" s="42" t="s">
        <v>44</v>
      </c>
      <c r="B30" s="235" t="s">
        <v>53</v>
      </c>
      <c r="C30" s="236" t="e">
        <f>+C5+C6+C7+C8+C9+C16+C17+C18+C19+C20+C21+C22+C23+C24+C25+C26+C27+C28+C29</f>
        <v>#VALUE!</v>
      </c>
      <c r="D30" s="237">
        <f>+D5+D6+D7+D8+D9+D16+D17+D18+D19+D20+D21+D22+D23+D24+D25+D26+D27+D28+D29</f>
        <v>0</v>
      </c>
    </row>
    <row r="31" spans="1:4" ht="8.25" customHeight="1">
      <c r="A31" s="103"/>
      <c r="B31" s="732"/>
      <c r="C31" s="732"/>
      <c r="D31" s="732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workbookViewId="0" topLeftCell="A1">
      <selection activeCell="N21" sqref="N21"/>
    </sheetView>
  </sheetViews>
  <sheetFormatPr defaultColWidth="9.00390625" defaultRowHeight="12.75"/>
  <cols>
    <col min="1" max="1" width="4.875" style="122" customWidth="1"/>
    <col min="2" max="2" width="31.125" style="140" customWidth="1"/>
    <col min="3" max="3" width="11.125" style="140" customWidth="1"/>
    <col min="4" max="4" width="10.00390625" style="140" customWidth="1"/>
    <col min="5" max="10" width="10.875" style="140" bestFit="1" customWidth="1"/>
    <col min="11" max="11" width="10.875" style="140" customWidth="1"/>
    <col min="12" max="12" width="11.125" style="140" customWidth="1"/>
    <col min="13" max="14" width="10.125" style="140" bestFit="1" customWidth="1"/>
    <col min="15" max="15" width="12.625" style="122" customWidth="1"/>
    <col min="16" max="18" width="9.375" style="140" customWidth="1"/>
    <col min="19" max="19" width="10.50390625" style="140" bestFit="1" customWidth="1"/>
    <col min="20" max="16384" width="9.375" style="140" customWidth="1"/>
  </cols>
  <sheetData>
    <row r="1" spans="1:15" ht="31.5" customHeight="1">
      <c r="A1" s="737" t="str">
        <f>+CONCATENATE("Előirányzat-felhasználási terv",CHAR(10),LEFT(ÖSSZEFÜGGÉSEK!A5,4),". évre")</f>
        <v>Előirányzat-felhasználási terv
2019. évre</v>
      </c>
      <c r="B1" s="738"/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  <c r="N1" s="738"/>
      <c r="O1" s="738"/>
    </row>
    <row r="2" ht="16.5" thickBot="1">
      <c r="O2" s="4" t="s">
        <v>542</v>
      </c>
    </row>
    <row r="3" spans="1:15" s="122" customFormat="1" ht="25.5" customHeight="1" thickBot="1">
      <c r="A3" s="119" t="s">
        <v>16</v>
      </c>
      <c r="B3" s="120" t="s">
        <v>60</v>
      </c>
      <c r="C3" s="120" t="s">
        <v>72</v>
      </c>
      <c r="D3" s="120" t="s">
        <v>73</v>
      </c>
      <c r="E3" s="120" t="s">
        <v>74</v>
      </c>
      <c r="F3" s="120" t="s">
        <v>75</v>
      </c>
      <c r="G3" s="120" t="s">
        <v>76</v>
      </c>
      <c r="H3" s="120" t="s">
        <v>77</v>
      </c>
      <c r="I3" s="120" t="s">
        <v>78</v>
      </c>
      <c r="J3" s="120" t="s">
        <v>79</v>
      </c>
      <c r="K3" s="120" t="s">
        <v>80</v>
      </c>
      <c r="L3" s="120" t="s">
        <v>81</v>
      </c>
      <c r="M3" s="120" t="s">
        <v>82</v>
      </c>
      <c r="N3" s="120" t="s">
        <v>83</v>
      </c>
      <c r="O3" s="121" t="s">
        <v>53</v>
      </c>
    </row>
    <row r="4" spans="1:15" s="124" customFormat="1" ht="15" customHeight="1" thickBot="1">
      <c r="A4" s="123" t="s">
        <v>18</v>
      </c>
      <c r="B4" s="734" t="s">
        <v>57</v>
      </c>
      <c r="C4" s="735"/>
      <c r="D4" s="735"/>
      <c r="E4" s="735"/>
      <c r="F4" s="735"/>
      <c r="G4" s="735"/>
      <c r="H4" s="735"/>
      <c r="I4" s="735"/>
      <c r="J4" s="735"/>
      <c r="K4" s="735"/>
      <c r="L4" s="735"/>
      <c r="M4" s="735"/>
      <c r="N4" s="735"/>
      <c r="O4" s="736"/>
    </row>
    <row r="5" spans="1:15" s="124" customFormat="1" ht="22.5">
      <c r="A5" s="125" t="s">
        <v>19</v>
      </c>
      <c r="B5" s="498" t="s">
        <v>383</v>
      </c>
      <c r="C5" s="126">
        <v>4589056</v>
      </c>
      <c r="D5" s="126">
        <v>5252047</v>
      </c>
      <c r="E5" s="126">
        <v>4677756</v>
      </c>
      <c r="F5" s="126">
        <v>4589056</v>
      </c>
      <c r="G5" s="126">
        <v>4589056</v>
      </c>
      <c r="H5" s="126">
        <v>4589056</v>
      </c>
      <c r="I5" s="126">
        <v>5108737</v>
      </c>
      <c r="J5" s="126">
        <v>5927636</v>
      </c>
      <c r="K5" s="126">
        <v>4589056</v>
      </c>
      <c r="L5" s="126">
        <v>4589056</v>
      </c>
      <c r="M5" s="126">
        <v>4589056</v>
      </c>
      <c r="N5" s="126">
        <v>4589058</v>
      </c>
      <c r="O5" s="127">
        <f aca="true" t="shared" si="0" ref="O5:O25">SUM(C5:N5)</f>
        <v>57678626</v>
      </c>
    </row>
    <row r="6" spans="1:15" s="131" customFormat="1" ht="22.5">
      <c r="A6" s="128" t="s">
        <v>20</v>
      </c>
      <c r="B6" s="313" t="s">
        <v>410</v>
      </c>
      <c r="C6" s="129">
        <v>513750</v>
      </c>
      <c r="D6" s="129">
        <v>513750</v>
      </c>
      <c r="E6" s="129">
        <v>513750</v>
      </c>
      <c r="F6" s="129">
        <v>513750</v>
      </c>
      <c r="G6" s="129">
        <v>513750</v>
      </c>
      <c r="H6" s="129">
        <v>513750</v>
      </c>
      <c r="I6" s="129">
        <v>513750</v>
      </c>
      <c r="J6" s="129">
        <v>513750</v>
      </c>
      <c r="K6" s="129">
        <v>513750</v>
      </c>
      <c r="L6" s="129">
        <v>513750</v>
      </c>
      <c r="M6" s="129">
        <v>513750</v>
      </c>
      <c r="N6" s="129">
        <v>513750</v>
      </c>
      <c r="O6" s="130">
        <f t="shared" si="0"/>
        <v>6165000</v>
      </c>
    </row>
    <row r="7" spans="1:15" s="131" customFormat="1" ht="22.5">
      <c r="A7" s="128" t="s">
        <v>21</v>
      </c>
      <c r="B7" s="312" t="s">
        <v>411</v>
      </c>
      <c r="C7" s="132"/>
      <c r="D7" s="132"/>
      <c r="E7" s="132">
        <v>3851907</v>
      </c>
      <c r="F7" s="132"/>
      <c r="G7" s="132"/>
      <c r="H7" s="132"/>
      <c r="I7" s="132"/>
      <c r="J7" s="132">
        <v>2532784</v>
      </c>
      <c r="K7" s="132"/>
      <c r="L7" s="132"/>
      <c r="M7" s="132"/>
      <c r="N7" s="132"/>
      <c r="O7" s="133">
        <f t="shared" si="0"/>
        <v>6384691</v>
      </c>
    </row>
    <row r="8" spans="1:15" s="131" customFormat="1" ht="13.5" customHeight="1">
      <c r="A8" s="128" t="s">
        <v>22</v>
      </c>
      <c r="B8" s="311" t="s">
        <v>173</v>
      </c>
      <c r="C8" s="129"/>
      <c r="D8" s="129"/>
      <c r="E8" s="129">
        <v>7272500</v>
      </c>
      <c r="F8" s="129"/>
      <c r="G8" s="129"/>
      <c r="H8" s="129"/>
      <c r="I8" s="129"/>
      <c r="J8" s="129"/>
      <c r="K8" s="129">
        <v>7272500</v>
      </c>
      <c r="L8" s="129"/>
      <c r="M8" s="129"/>
      <c r="N8" s="129"/>
      <c r="O8" s="130">
        <f t="shared" si="0"/>
        <v>14545000</v>
      </c>
    </row>
    <row r="9" spans="1:15" s="131" customFormat="1" ht="13.5" customHeight="1">
      <c r="A9" s="128" t="s">
        <v>23</v>
      </c>
      <c r="B9" s="311" t="s">
        <v>412</v>
      </c>
      <c r="C9" s="129">
        <v>913973</v>
      </c>
      <c r="D9" s="129">
        <v>913973</v>
      </c>
      <c r="E9" s="129">
        <v>913973</v>
      </c>
      <c r="F9" s="129">
        <v>913973</v>
      </c>
      <c r="G9" s="129">
        <v>913973</v>
      </c>
      <c r="H9" s="129">
        <v>913973</v>
      </c>
      <c r="I9" s="129">
        <v>913973</v>
      </c>
      <c r="J9" s="129">
        <v>913973</v>
      </c>
      <c r="K9" s="129">
        <v>913973</v>
      </c>
      <c r="L9" s="129">
        <v>913973</v>
      </c>
      <c r="M9" s="129">
        <v>913973</v>
      </c>
      <c r="N9" s="129">
        <v>913978</v>
      </c>
      <c r="O9" s="130">
        <f t="shared" si="0"/>
        <v>10967681</v>
      </c>
    </row>
    <row r="10" spans="1:15" s="131" customFormat="1" ht="13.5" customHeight="1">
      <c r="A10" s="128" t="s">
        <v>24</v>
      </c>
      <c r="B10" s="311" t="s">
        <v>9</v>
      </c>
      <c r="C10" s="129"/>
      <c r="D10" s="129"/>
      <c r="E10" s="129">
        <v>0</v>
      </c>
      <c r="F10" s="129"/>
      <c r="G10" s="129"/>
      <c r="H10" s="129"/>
      <c r="I10" s="129"/>
      <c r="J10" s="129"/>
      <c r="K10" s="129">
        <v>0</v>
      </c>
      <c r="L10" s="129">
        <v>0</v>
      </c>
      <c r="M10" s="129"/>
      <c r="N10" s="129"/>
      <c r="O10" s="130">
        <f t="shared" si="0"/>
        <v>0</v>
      </c>
    </row>
    <row r="11" spans="1:15" s="131" customFormat="1" ht="13.5" customHeight="1">
      <c r="A11" s="128" t="s">
        <v>25</v>
      </c>
      <c r="B11" s="311" t="s">
        <v>385</v>
      </c>
      <c r="C11" s="129"/>
      <c r="D11" s="129">
        <v>265000</v>
      </c>
      <c r="E11" s="129"/>
      <c r="F11" s="129"/>
      <c r="G11" s="129"/>
      <c r="H11" s="129"/>
      <c r="I11" s="129">
        <v>1000000</v>
      </c>
      <c r="J11" s="129"/>
      <c r="K11" s="129"/>
      <c r="L11" s="129"/>
      <c r="M11" s="129"/>
      <c r="N11" s="129"/>
      <c r="O11" s="130">
        <f t="shared" si="0"/>
        <v>1265000</v>
      </c>
    </row>
    <row r="12" spans="1:15" s="131" customFormat="1" ht="22.5">
      <c r="A12" s="128" t="s">
        <v>26</v>
      </c>
      <c r="B12" s="313" t="s">
        <v>409</v>
      </c>
      <c r="C12" s="129"/>
      <c r="D12" s="129"/>
      <c r="E12" s="129"/>
      <c r="F12" s="129"/>
      <c r="G12" s="129"/>
      <c r="H12" s="129"/>
      <c r="I12" s="129"/>
      <c r="J12" s="129"/>
      <c r="K12" s="129">
        <v>66259332</v>
      </c>
      <c r="L12" s="129"/>
      <c r="M12" s="129"/>
      <c r="N12" s="129"/>
      <c r="O12" s="130">
        <f t="shared" si="0"/>
        <v>66259332</v>
      </c>
    </row>
    <row r="13" spans="1:15" s="131" customFormat="1" ht="13.5" customHeight="1" thickBot="1">
      <c r="A13" s="128" t="s">
        <v>27</v>
      </c>
      <c r="B13" s="311" t="s">
        <v>10</v>
      </c>
      <c r="C13" s="129">
        <v>144800855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30">
        <f t="shared" si="0"/>
        <v>144800855</v>
      </c>
    </row>
    <row r="14" spans="1:15" s="124" customFormat="1" ht="15.75" customHeight="1" thickBot="1">
      <c r="A14" s="123" t="s">
        <v>28</v>
      </c>
      <c r="B14" s="43" t="s">
        <v>108</v>
      </c>
      <c r="C14" s="134">
        <f aca="true" t="shared" si="1" ref="C14:N14">SUM(C5:C13)</f>
        <v>150817634</v>
      </c>
      <c r="D14" s="134">
        <f t="shared" si="1"/>
        <v>6944770</v>
      </c>
      <c r="E14" s="134">
        <f t="shared" si="1"/>
        <v>17229886</v>
      </c>
      <c r="F14" s="134">
        <f t="shared" si="1"/>
        <v>6016779</v>
      </c>
      <c r="G14" s="134">
        <f t="shared" si="1"/>
        <v>6016779</v>
      </c>
      <c r="H14" s="134">
        <f t="shared" si="1"/>
        <v>6016779</v>
      </c>
      <c r="I14" s="134">
        <f t="shared" si="1"/>
        <v>7536460</v>
      </c>
      <c r="J14" s="134">
        <f t="shared" si="1"/>
        <v>9888143</v>
      </c>
      <c r="K14" s="134">
        <f t="shared" si="1"/>
        <v>79548611</v>
      </c>
      <c r="L14" s="134">
        <f t="shared" si="1"/>
        <v>6016779</v>
      </c>
      <c r="M14" s="134">
        <f t="shared" si="1"/>
        <v>6016779</v>
      </c>
      <c r="N14" s="134">
        <f t="shared" si="1"/>
        <v>6016786</v>
      </c>
      <c r="O14" s="135">
        <f>SUM(C14:N14)</f>
        <v>308066185</v>
      </c>
    </row>
    <row r="15" spans="1:15" s="124" customFormat="1" ht="15" customHeight="1" thickBot="1">
      <c r="A15" s="123" t="s">
        <v>29</v>
      </c>
      <c r="B15" s="734" t="s">
        <v>58</v>
      </c>
      <c r="C15" s="735"/>
      <c r="D15" s="735"/>
      <c r="E15" s="735"/>
      <c r="F15" s="735"/>
      <c r="G15" s="735"/>
      <c r="H15" s="735"/>
      <c r="I15" s="735"/>
      <c r="J15" s="735"/>
      <c r="K15" s="735"/>
      <c r="L15" s="735"/>
      <c r="M15" s="735"/>
      <c r="N15" s="735"/>
      <c r="O15" s="736"/>
    </row>
    <row r="16" spans="1:15" s="131" customFormat="1" ht="13.5" customHeight="1">
      <c r="A16" s="136" t="s">
        <v>30</v>
      </c>
      <c r="B16" s="314" t="s">
        <v>61</v>
      </c>
      <c r="C16" s="132">
        <v>1532897</v>
      </c>
      <c r="D16" s="132">
        <v>1532897</v>
      </c>
      <c r="E16" s="132">
        <v>1532897</v>
      </c>
      <c r="F16" s="132">
        <v>1532897</v>
      </c>
      <c r="G16" s="132">
        <v>1532897</v>
      </c>
      <c r="H16" s="132">
        <v>1532897</v>
      </c>
      <c r="I16" s="132">
        <v>1532897</v>
      </c>
      <c r="J16" s="132">
        <v>1532897</v>
      </c>
      <c r="K16" s="132">
        <v>1532897</v>
      </c>
      <c r="L16" s="132">
        <v>1532897</v>
      </c>
      <c r="M16" s="132">
        <v>1532897</v>
      </c>
      <c r="N16" s="132">
        <v>1532901</v>
      </c>
      <c r="O16" s="133">
        <f t="shared" si="0"/>
        <v>18394768</v>
      </c>
    </row>
    <row r="17" spans="1:15" s="131" customFormat="1" ht="27" customHeight="1">
      <c r="A17" s="128" t="s">
        <v>31</v>
      </c>
      <c r="B17" s="313" t="s">
        <v>182</v>
      </c>
      <c r="C17" s="129">
        <v>260500</v>
      </c>
      <c r="D17" s="129">
        <v>260500</v>
      </c>
      <c r="E17" s="129">
        <v>260500</v>
      </c>
      <c r="F17" s="129">
        <v>260500</v>
      </c>
      <c r="G17" s="129">
        <v>260500</v>
      </c>
      <c r="H17" s="129">
        <v>260500</v>
      </c>
      <c r="I17" s="129">
        <v>260500</v>
      </c>
      <c r="J17" s="129">
        <v>260500</v>
      </c>
      <c r="K17" s="129">
        <v>260500</v>
      </c>
      <c r="L17" s="129">
        <v>260500</v>
      </c>
      <c r="M17" s="129">
        <v>260500</v>
      </c>
      <c r="N17" s="129">
        <v>260500</v>
      </c>
      <c r="O17" s="130">
        <f t="shared" si="0"/>
        <v>3126000</v>
      </c>
    </row>
    <row r="18" spans="1:15" s="131" customFormat="1" ht="13.5" customHeight="1">
      <c r="A18" s="128" t="s">
        <v>32</v>
      </c>
      <c r="B18" s="311" t="s">
        <v>139</v>
      </c>
      <c r="C18" s="129">
        <v>1089011</v>
      </c>
      <c r="D18" s="129">
        <v>1089011</v>
      </c>
      <c r="E18" s="129">
        <v>1089011</v>
      </c>
      <c r="F18" s="129">
        <v>1089011</v>
      </c>
      <c r="G18" s="129">
        <v>1089011</v>
      </c>
      <c r="H18" s="129">
        <v>1089011</v>
      </c>
      <c r="I18" s="129">
        <v>1089011</v>
      </c>
      <c r="J18" s="129">
        <v>1089011</v>
      </c>
      <c r="K18" s="129">
        <v>1089011</v>
      </c>
      <c r="L18" s="129">
        <v>1089011</v>
      </c>
      <c r="M18" s="129">
        <v>1089011</v>
      </c>
      <c r="N18" s="129">
        <v>1089017</v>
      </c>
      <c r="O18" s="130">
        <f t="shared" si="0"/>
        <v>13068138</v>
      </c>
    </row>
    <row r="19" spans="1:15" s="131" customFormat="1" ht="13.5" customHeight="1">
      <c r="A19" s="128" t="s">
        <v>33</v>
      </c>
      <c r="B19" s="311" t="s">
        <v>183</v>
      </c>
      <c r="C19" s="129">
        <v>197000</v>
      </c>
      <c r="D19" s="129">
        <v>197000</v>
      </c>
      <c r="E19" s="129">
        <v>197000</v>
      </c>
      <c r="F19" s="129">
        <v>197000</v>
      </c>
      <c r="G19" s="129">
        <v>197000</v>
      </c>
      <c r="H19" s="129">
        <v>197000</v>
      </c>
      <c r="I19" s="129">
        <v>197000</v>
      </c>
      <c r="J19" s="129">
        <v>197000</v>
      </c>
      <c r="K19" s="129">
        <v>197000</v>
      </c>
      <c r="L19" s="129">
        <v>197000</v>
      </c>
      <c r="M19" s="129">
        <v>197000</v>
      </c>
      <c r="N19" s="129">
        <v>197000</v>
      </c>
      <c r="O19" s="130">
        <f t="shared" si="0"/>
        <v>2364000</v>
      </c>
    </row>
    <row r="20" spans="1:15" s="131" customFormat="1" ht="13.5" customHeight="1">
      <c r="A20" s="128" t="s">
        <v>34</v>
      </c>
      <c r="B20" s="311" t="s">
        <v>11</v>
      </c>
      <c r="C20" s="129">
        <v>324114</v>
      </c>
      <c r="D20" s="129">
        <v>324114</v>
      </c>
      <c r="E20" s="129">
        <v>324114</v>
      </c>
      <c r="F20" s="129">
        <v>324114</v>
      </c>
      <c r="G20" s="129">
        <v>324114</v>
      </c>
      <c r="H20" s="129">
        <v>324114</v>
      </c>
      <c r="I20" s="129">
        <v>324114</v>
      </c>
      <c r="J20" s="129">
        <v>324114</v>
      </c>
      <c r="K20" s="129">
        <v>324114</v>
      </c>
      <c r="L20" s="129">
        <v>324114</v>
      </c>
      <c r="M20" s="129">
        <v>324114</v>
      </c>
      <c r="N20" s="129">
        <v>324112</v>
      </c>
      <c r="O20" s="130">
        <f t="shared" si="0"/>
        <v>3889366</v>
      </c>
    </row>
    <row r="21" spans="1:15" s="131" customFormat="1" ht="13.5" customHeight="1">
      <c r="A21" s="128" t="s">
        <v>35</v>
      </c>
      <c r="B21" s="311" t="s">
        <v>229</v>
      </c>
      <c r="C21" s="129"/>
      <c r="D21" s="129"/>
      <c r="E21" s="129">
        <v>20000000</v>
      </c>
      <c r="F21" s="129">
        <v>22693758</v>
      </c>
      <c r="G21" s="129">
        <v>20000000</v>
      </c>
      <c r="H21" s="129">
        <v>9000000</v>
      </c>
      <c r="I21" s="129">
        <v>22693758</v>
      </c>
      <c r="J21" s="129">
        <v>9000000</v>
      </c>
      <c r="K21" s="129">
        <v>10733456</v>
      </c>
      <c r="L21" s="129">
        <v>56654061</v>
      </c>
      <c r="M21" s="129"/>
      <c r="N21" s="129"/>
      <c r="O21" s="130">
        <f t="shared" si="0"/>
        <v>170775033</v>
      </c>
    </row>
    <row r="22" spans="1:15" s="131" customFormat="1" ht="15.75">
      <c r="A22" s="128" t="s">
        <v>36</v>
      </c>
      <c r="B22" s="313" t="s">
        <v>186</v>
      </c>
      <c r="C22" s="129"/>
      <c r="D22" s="129"/>
      <c r="E22" s="129">
        <v>10900000</v>
      </c>
      <c r="F22" s="129"/>
      <c r="G22" s="129">
        <v>10900000</v>
      </c>
      <c r="H22" s="129">
        <v>9900000</v>
      </c>
      <c r="I22" s="129">
        <v>11900000</v>
      </c>
      <c r="J22" s="129"/>
      <c r="K22" s="129"/>
      <c r="L22" s="129"/>
      <c r="M22" s="129"/>
      <c r="N22" s="129"/>
      <c r="O22" s="130">
        <f t="shared" si="0"/>
        <v>43600000</v>
      </c>
    </row>
    <row r="23" spans="1:15" s="131" customFormat="1" ht="13.5" customHeight="1">
      <c r="A23" s="128" t="s">
        <v>37</v>
      </c>
      <c r="B23" s="311" t="s">
        <v>231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30">
        <f t="shared" si="0"/>
        <v>0</v>
      </c>
    </row>
    <row r="24" spans="1:15" s="131" customFormat="1" ht="13.5" customHeight="1" thickBot="1">
      <c r="A24" s="128" t="s">
        <v>38</v>
      </c>
      <c r="B24" s="311" t="s">
        <v>12</v>
      </c>
      <c r="C24" s="129">
        <v>5568534</v>
      </c>
      <c r="D24" s="129">
        <v>3623167</v>
      </c>
      <c r="E24" s="129">
        <v>3623167</v>
      </c>
      <c r="F24" s="129">
        <v>3623167</v>
      </c>
      <c r="G24" s="129">
        <v>3623167</v>
      </c>
      <c r="H24" s="129">
        <v>3623167</v>
      </c>
      <c r="I24" s="129">
        <v>3623167</v>
      </c>
      <c r="J24" s="129">
        <v>3623167</v>
      </c>
      <c r="K24" s="129">
        <v>3623167</v>
      </c>
      <c r="L24" s="129">
        <v>3623167</v>
      </c>
      <c r="M24" s="129">
        <v>3623166</v>
      </c>
      <c r="N24" s="129">
        <v>3623164</v>
      </c>
      <c r="O24" s="130">
        <f t="shared" si="0"/>
        <v>45423367</v>
      </c>
    </row>
    <row r="25" spans="1:15" s="124" customFormat="1" ht="15.75" customHeight="1" thickBot="1">
      <c r="A25" s="137" t="s">
        <v>39</v>
      </c>
      <c r="B25" s="43" t="s">
        <v>109</v>
      </c>
      <c r="C25" s="134">
        <f aca="true" t="shared" si="2" ref="C25:N25">SUM(C16:C24)</f>
        <v>8972056</v>
      </c>
      <c r="D25" s="134">
        <f t="shared" si="2"/>
        <v>7026689</v>
      </c>
      <c r="E25" s="134">
        <f t="shared" si="2"/>
        <v>37926689</v>
      </c>
      <c r="F25" s="134">
        <f t="shared" si="2"/>
        <v>29720447</v>
      </c>
      <c r="G25" s="134">
        <f t="shared" si="2"/>
        <v>37926689</v>
      </c>
      <c r="H25" s="134">
        <f t="shared" si="2"/>
        <v>25926689</v>
      </c>
      <c r="I25" s="134">
        <f t="shared" si="2"/>
        <v>41620447</v>
      </c>
      <c r="J25" s="134">
        <f t="shared" si="2"/>
        <v>16026689</v>
      </c>
      <c r="K25" s="134">
        <f t="shared" si="2"/>
        <v>17760145</v>
      </c>
      <c r="L25" s="134">
        <f t="shared" si="2"/>
        <v>63680750</v>
      </c>
      <c r="M25" s="134">
        <f t="shared" si="2"/>
        <v>7026688</v>
      </c>
      <c r="N25" s="134">
        <f t="shared" si="2"/>
        <v>7026694</v>
      </c>
      <c r="O25" s="135">
        <f t="shared" si="0"/>
        <v>300640672</v>
      </c>
    </row>
    <row r="26" spans="1:15" ht="16.5" thickBot="1">
      <c r="A26" s="137" t="s">
        <v>40</v>
      </c>
      <c r="B26" s="315" t="s">
        <v>110</v>
      </c>
      <c r="C26" s="138">
        <f aca="true" t="shared" si="3" ref="C26:O26">C14-C25</f>
        <v>141845578</v>
      </c>
      <c r="D26" s="138">
        <f t="shared" si="3"/>
        <v>-81919</v>
      </c>
      <c r="E26" s="138">
        <f t="shared" si="3"/>
        <v>-20696803</v>
      </c>
      <c r="F26" s="138">
        <f t="shared" si="3"/>
        <v>-23703668</v>
      </c>
      <c r="G26" s="138">
        <f t="shared" si="3"/>
        <v>-31909910</v>
      </c>
      <c r="H26" s="138">
        <f t="shared" si="3"/>
        <v>-19909910</v>
      </c>
      <c r="I26" s="138">
        <f t="shared" si="3"/>
        <v>-34083987</v>
      </c>
      <c r="J26" s="138">
        <f t="shared" si="3"/>
        <v>-6138546</v>
      </c>
      <c r="K26" s="138">
        <f t="shared" si="3"/>
        <v>61788466</v>
      </c>
      <c r="L26" s="138">
        <f t="shared" si="3"/>
        <v>-57663971</v>
      </c>
      <c r="M26" s="138">
        <f t="shared" si="3"/>
        <v>-1009909</v>
      </c>
      <c r="N26" s="138">
        <f t="shared" si="3"/>
        <v>-1009908</v>
      </c>
      <c r="O26" s="139">
        <f t="shared" si="3"/>
        <v>7425513</v>
      </c>
    </row>
    <row r="27" ht="15.75">
      <c r="A27" s="141"/>
    </row>
    <row r="28" spans="2:15" ht="15.75">
      <c r="B28" s="142"/>
      <c r="C28" s="143"/>
      <c r="D28" s="143"/>
      <c r="O28" s="140"/>
    </row>
    <row r="29" ht="15.75">
      <c r="O29" s="140"/>
    </row>
    <row r="30" ht="15.75">
      <c r="O30" s="140"/>
    </row>
    <row r="31" ht="15.75">
      <c r="O31" s="140"/>
    </row>
    <row r="32" ht="15.75">
      <c r="O32" s="140"/>
    </row>
    <row r="33" ht="15.75">
      <c r="O33" s="140"/>
    </row>
    <row r="34" ht="15.75">
      <c r="O34" s="140"/>
    </row>
    <row r="35" ht="15.75">
      <c r="O35" s="140"/>
    </row>
    <row r="36" ht="15.75">
      <c r="O36" s="140"/>
    </row>
    <row r="37" ht="15.75">
      <c r="O37" s="140"/>
    </row>
    <row r="38" ht="15.75">
      <c r="O38" s="140"/>
    </row>
    <row r="39" ht="15.75">
      <c r="O39" s="140"/>
    </row>
    <row r="40" ht="15.75">
      <c r="O40" s="140"/>
    </row>
    <row r="41" ht="15.75">
      <c r="O41" s="140"/>
    </row>
    <row r="42" ht="15.75">
      <c r="O42" s="140"/>
    </row>
    <row r="43" ht="15.75">
      <c r="O43" s="140"/>
    </row>
    <row r="44" ht="15.75">
      <c r="O44" s="140"/>
    </row>
    <row r="45" ht="15.75">
      <c r="O45" s="140"/>
    </row>
    <row r="46" ht="15.75">
      <c r="O46" s="140"/>
    </row>
    <row r="47" ht="15.75">
      <c r="O47" s="140"/>
    </row>
    <row r="48" ht="15.75">
      <c r="O48" s="140"/>
    </row>
    <row r="49" ht="15.75">
      <c r="O49" s="140"/>
    </row>
    <row r="50" ht="15.75">
      <c r="O50" s="140"/>
    </row>
    <row r="51" ht="15.75">
      <c r="O51" s="140"/>
    </row>
    <row r="52" ht="15.75">
      <c r="O52" s="140"/>
    </row>
    <row r="53" ht="15.75">
      <c r="O53" s="140"/>
    </row>
    <row r="54" ht="15.75">
      <c r="O54" s="140"/>
    </row>
    <row r="55" ht="15.75">
      <c r="O55" s="140"/>
    </row>
    <row r="56" ht="15.75">
      <c r="O56" s="140"/>
    </row>
    <row r="57" ht="15.75">
      <c r="O57" s="140"/>
    </row>
    <row r="58" ht="15.75">
      <c r="O58" s="140"/>
    </row>
    <row r="59" ht="15.75">
      <c r="O59" s="140"/>
    </row>
    <row r="60" ht="15.75">
      <c r="O60" s="140"/>
    </row>
    <row r="61" ht="15.75">
      <c r="O61" s="140"/>
    </row>
    <row r="62" ht="15.75">
      <c r="O62" s="140"/>
    </row>
    <row r="63" ht="15.75">
      <c r="O63" s="140"/>
    </row>
    <row r="64" ht="15.75">
      <c r="O64" s="140"/>
    </row>
    <row r="65" ht="15.75">
      <c r="O65" s="140"/>
    </row>
    <row r="66" ht="15.75">
      <c r="O66" s="140"/>
    </row>
    <row r="67" ht="15.75">
      <c r="O67" s="140"/>
    </row>
    <row r="68" ht="15.75">
      <c r="O68" s="140"/>
    </row>
    <row r="69" ht="15.75">
      <c r="O69" s="140"/>
    </row>
    <row r="70" ht="15.75">
      <c r="O70" s="140"/>
    </row>
    <row r="71" ht="15.75">
      <c r="O71" s="140"/>
    </row>
    <row r="72" ht="15.75">
      <c r="O72" s="140"/>
    </row>
    <row r="73" ht="15.75">
      <c r="O73" s="140"/>
    </row>
    <row r="74" ht="15.75">
      <c r="O74" s="140"/>
    </row>
    <row r="75" ht="15.75">
      <c r="O75" s="140"/>
    </row>
    <row r="76" ht="15.75">
      <c r="O76" s="140"/>
    </row>
    <row r="77" ht="15.75">
      <c r="O77" s="140"/>
    </row>
    <row r="78" ht="15.75">
      <c r="O78" s="140"/>
    </row>
    <row r="79" ht="15.75">
      <c r="O79" s="140"/>
    </row>
    <row r="80" ht="15.75">
      <c r="O80" s="140"/>
    </row>
    <row r="81" ht="15.75">
      <c r="O81" s="140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89" r:id="rId1"/>
  <headerFooter alignWithMargins="0">
    <oddHeader>&amp;R&amp;"Times New Roman CE,Félkövér dőlt"&amp;11 4. tájékoztató tábla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8"/>
  <sheetViews>
    <sheetView workbookViewId="0" topLeftCell="A1">
      <selection activeCell="B5" sqref="B5:B22"/>
    </sheetView>
  </sheetViews>
  <sheetFormatPr defaultColWidth="9.00390625" defaultRowHeight="12.75"/>
  <cols>
    <col min="1" max="1" width="88.625" style="52" customWidth="1"/>
    <col min="2" max="2" width="27.875" style="52" customWidth="1"/>
    <col min="3" max="3" width="3.50390625" style="52" customWidth="1"/>
    <col min="4" max="16384" width="9.375" style="52" customWidth="1"/>
  </cols>
  <sheetData>
    <row r="1" spans="1:2" ht="47.25" customHeight="1">
      <c r="A1" s="739" t="str">
        <f>+CONCATENATE("A ",LEFT(ÖSSZEFÜGGÉSEK!A5,4),". évi általános működés és ágazati feladatok támogatásának alakulása jogcímenként")</f>
        <v>A 2019. évi általános működés és ágazati feladatok támogatásának alakulása jogcímenként</v>
      </c>
      <c r="B1" s="739"/>
    </row>
    <row r="2" spans="1:2" ht="22.5" customHeight="1" thickBot="1">
      <c r="A2" s="398"/>
      <c r="B2" s="399" t="s">
        <v>13</v>
      </c>
    </row>
    <row r="3" spans="1:2" s="53" customFormat="1" ht="24" customHeight="1" thickBot="1">
      <c r="A3" s="316" t="s">
        <v>52</v>
      </c>
      <c r="B3" s="397" t="s">
        <v>610</v>
      </c>
    </row>
    <row r="4" spans="1:2" s="54" customFormat="1" ht="13.5" thickBot="1">
      <c r="A4" s="217" t="s">
        <v>485</v>
      </c>
      <c r="B4" s="218" t="s">
        <v>486</v>
      </c>
    </row>
    <row r="5" spans="1:2" ht="12.75">
      <c r="A5" s="144" t="s">
        <v>535</v>
      </c>
      <c r="B5" s="428">
        <v>7864420</v>
      </c>
    </row>
    <row r="6" spans="1:2" ht="12.75">
      <c r="A6" s="144" t="s">
        <v>580</v>
      </c>
      <c r="B6" s="428">
        <v>38250</v>
      </c>
    </row>
    <row r="7" spans="1:2" ht="12.75" customHeight="1">
      <c r="A7" s="145" t="s">
        <v>536</v>
      </c>
      <c r="B7" s="428">
        <v>5258053</v>
      </c>
    </row>
    <row r="8" spans="1:2" ht="12.75">
      <c r="A8" s="145" t="s">
        <v>537</v>
      </c>
      <c r="B8" s="428">
        <v>5000000</v>
      </c>
    </row>
    <row r="9" spans="1:2" ht="12.75">
      <c r="A9" s="145" t="s">
        <v>572</v>
      </c>
      <c r="B9" s="428">
        <v>560300</v>
      </c>
    </row>
    <row r="10" spans="1:2" ht="12.75">
      <c r="A10" s="145" t="s">
        <v>579</v>
      </c>
      <c r="B10" s="428">
        <v>18931500</v>
      </c>
    </row>
    <row r="11" spans="1:2" ht="12.75">
      <c r="A11" s="145" t="s">
        <v>611</v>
      </c>
      <c r="B11" s="428">
        <v>1494720</v>
      </c>
    </row>
    <row r="12" spans="1:2" ht="12.75">
      <c r="A12" s="145" t="s">
        <v>538</v>
      </c>
      <c r="B12" s="428">
        <v>5050894</v>
      </c>
    </row>
    <row r="13" spans="1:2" ht="12.75">
      <c r="A13" s="145" t="s">
        <v>609</v>
      </c>
      <c r="B13" s="428">
        <v>4637000</v>
      </c>
    </row>
    <row r="14" spans="1:2" ht="12.75">
      <c r="A14" s="145" t="s">
        <v>541</v>
      </c>
      <c r="B14" s="540">
        <v>5512792</v>
      </c>
    </row>
    <row r="15" spans="1:2" ht="12.75">
      <c r="A15" s="145" t="s">
        <v>573</v>
      </c>
      <c r="B15" s="428">
        <v>591090</v>
      </c>
    </row>
    <row r="16" spans="1:3" ht="12.75">
      <c r="A16" s="539" t="s">
        <v>540</v>
      </c>
      <c r="B16" s="428">
        <v>1800000</v>
      </c>
      <c r="C16" s="740" t="s">
        <v>515</v>
      </c>
    </row>
    <row r="17" spans="1:3" ht="12.75">
      <c r="A17" s="145"/>
      <c r="B17" s="428"/>
      <c r="C17" s="740"/>
    </row>
    <row r="18" spans="1:3" ht="12.75">
      <c r="A18" s="145"/>
      <c r="B18" s="428"/>
      <c r="C18" s="740"/>
    </row>
    <row r="19" spans="1:3" ht="12.75">
      <c r="A19" s="145"/>
      <c r="B19" s="428"/>
      <c r="C19" s="740"/>
    </row>
    <row r="20" spans="1:3" ht="12.75">
      <c r="A20" s="145"/>
      <c r="B20" s="428"/>
      <c r="C20" s="740"/>
    </row>
    <row r="21" spans="1:3" ht="12.75">
      <c r="A21" s="145"/>
      <c r="B21" s="428"/>
      <c r="C21" s="740"/>
    </row>
    <row r="22" spans="1:3" ht="12.75">
      <c r="A22" s="145"/>
      <c r="B22" s="428"/>
      <c r="C22" s="740"/>
    </row>
    <row r="23" spans="1:3" ht="12.75">
      <c r="A23" s="145"/>
      <c r="B23" s="428"/>
      <c r="C23" s="740"/>
    </row>
    <row r="24" spans="1:3" ht="12.75">
      <c r="A24" s="145"/>
      <c r="B24" s="428"/>
      <c r="C24" s="740"/>
    </row>
    <row r="25" spans="1:3" ht="12.75">
      <c r="A25" s="145"/>
      <c r="B25" s="428"/>
      <c r="C25" s="740"/>
    </row>
    <row r="26" spans="1:3" ht="12.75">
      <c r="A26" s="145"/>
      <c r="B26" s="428"/>
      <c r="C26" s="740"/>
    </row>
    <row r="27" spans="1:3" ht="13.5" thickBot="1">
      <c r="A27" s="146"/>
      <c r="B27" s="428"/>
      <c r="C27" s="740"/>
    </row>
    <row r="28" spans="1:3" s="56" customFormat="1" ht="19.5" customHeight="1" thickBot="1">
      <c r="A28" s="40" t="s">
        <v>53</v>
      </c>
      <c r="B28" s="55">
        <v>55068674</v>
      </c>
      <c r="C28" s="740"/>
    </row>
  </sheetData>
  <sheetProtection/>
  <mergeCells count="2">
    <mergeCell ref="A1:B1"/>
    <mergeCell ref="C16:C28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workbookViewId="0" topLeftCell="A1">
      <selection activeCell="B5" sqref="B5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744" t="str">
        <f>+CONCATENATE("K I M U T A T Á S",CHAR(10),"a ",LEFT(ÖSSZEFÜGGÉSEK!A5,4),". évben céljelleggel juttatott támogatásokról")</f>
        <v>K I M U T A T Á S
a 2019. évben céljelleggel juttatott támogatásokról</v>
      </c>
      <c r="B1" s="744"/>
      <c r="C1" s="744"/>
      <c r="D1" s="744"/>
    </row>
    <row r="2" spans="1:4" ht="17.25" customHeight="1">
      <c r="A2" s="396"/>
      <c r="B2" s="396"/>
      <c r="C2" s="396"/>
      <c r="D2" s="396"/>
    </row>
    <row r="3" spans="1:4" ht="13.5" thickBot="1">
      <c r="A3" s="238"/>
      <c r="B3" s="238"/>
      <c r="C3" s="741" t="s">
        <v>542</v>
      </c>
      <c r="D3" s="741"/>
    </row>
    <row r="4" spans="1:4" ht="42.75" customHeight="1" thickBot="1">
      <c r="A4" s="400" t="s">
        <v>68</v>
      </c>
      <c r="B4" s="401" t="s">
        <v>124</v>
      </c>
      <c r="C4" s="401" t="s">
        <v>125</v>
      </c>
      <c r="D4" s="402" t="s">
        <v>14</v>
      </c>
    </row>
    <row r="5" spans="1:4" ht="15.75" customHeight="1">
      <c r="A5" s="239" t="s">
        <v>18</v>
      </c>
      <c r="B5" s="32" t="s">
        <v>589</v>
      </c>
      <c r="C5" s="32"/>
      <c r="D5" s="33"/>
    </row>
    <row r="6" spans="1:4" ht="15.75" customHeight="1">
      <c r="A6" s="240" t="s">
        <v>19</v>
      </c>
      <c r="B6" s="34"/>
      <c r="C6" s="34"/>
      <c r="D6" s="35"/>
    </row>
    <row r="7" spans="1:4" ht="15.75" customHeight="1">
      <c r="A7" s="240" t="s">
        <v>20</v>
      </c>
      <c r="B7" s="34"/>
      <c r="C7" s="34"/>
      <c r="D7" s="35"/>
    </row>
    <row r="8" spans="1:4" ht="15.75" customHeight="1">
      <c r="A8" s="240" t="s">
        <v>21</v>
      </c>
      <c r="B8" s="34"/>
      <c r="C8" s="34"/>
      <c r="D8" s="35"/>
    </row>
    <row r="9" spans="1:4" ht="15.75" customHeight="1">
      <c r="A9" s="240" t="s">
        <v>22</v>
      </c>
      <c r="B9" s="34"/>
      <c r="C9" s="34"/>
      <c r="D9" s="35"/>
    </row>
    <row r="10" spans="1:4" ht="15.75" customHeight="1">
      <c r="A10" s="240" t="s">
        <v>23</v>
      </c>
      <c r="B10" s="34"/>
      <c r="C10" s="34"/>
      <c r="D10" s="35"/>
    </row>
    <row r="11" spans="1:4" ht="15.75" customHeight="1">
      <c r="A11" s="240" t="s">
        <v>24</v>
      </c>
      <c r="B11" s="34"/>
      <c r="C11" s="34"/>
      <c r="D11" s="35"/>
    </row>
    <row r="12" spans="1:4" ht="15.75" customHeight="1">
      <c r="A12" s="240" t="s">
        <v>25</v>
      </c>
      <c r="B12" s="34"/>
      <c r="C12" s="34"/>
      <c r="D12" s="35"/>
    </row>
    <row r="13" spans="1:4" ht="15.75" customHeight="1">
      <c r="A13" s="240" t="s">
        <v>26</v>
      </c>
      <c r="B13" s="34"/>
      <c r="C13" s="34"/>
      <c r="D13" s="35"/>
    </row>
    <row r="14" spans="1:4" ht="15.75" customHeight="1">
      <c r="A14" s="240" t="s">
        <v>27</v>
      </c>
      <c r="B14" s="34"/>
      <c r="C14" s="34"/>
      <c r="D14" s="35"/>
    </row>
    <row r="15" spans="1:4" ht="15.75" customHeight="1">
      <c r="A15" s="240" t="s">
        <v>28</v>
      </c>
      <c r="B15" s="34"/>
      <c r="C15" s="34"/>
      <c r="D15" s="35"/>
    </row>
    <row r="16" spans="1:4" ht="15.75" customHeight="1">
      <c r="A16" s="240" t="s">
        <v>29</v>
      </c>
      <c r="B16" s="34"/>
      <c r="C16" s="34"/>
      <c r="D16" s="35"/>
    </row>
    <row r="17" spans="1:4" ht="15.75" customHeight="1">
      <c r="A17" s="240" t="s">
        <v>30</v>
      </c>
      <c r="B17" s="34"/>
      <c r="C17" s="34"/>
      <c r="D17" s="35"/>
    </row>
    <row r="18" spans="1:4" ht="15.75" customHeight="1">
      <c r="A18" s="240" t="s">
        <v>31</v>
      </c>
      <c r="B18" s="34"/>
      <c r="C18" s="34"/>
      <c r="D18" s="35"/>
    </row>
    <row r="19" spans="1:4" ht="15.75" customHeight="1">
      <c r="A19" s="240" t="s">
        <v>32</v>
      </c>
      <c r="B19" s="34"/>
      <c r="C19" s="34"/>
      <c r="D19" s="35"/>
    </row>
    <row r="20" spans="1:4" ht="15.75" customHeight="1">
      <c r="A20" s="240" t="s">
        <v>33</v>
      </c>
      <c r="B20" s="34"/>
      <c r="C20" s="34"/>
      <c r="D20" s="35"/>
    </row>
    <row r="21" spans="1:4" ht="15.75" customHeight="1">
      <c r="A21" s="240" t="s">
        <v>34</v>
      </c>
      <c r="B21" s="34"/>
      <c r="C21" s="34"/>
      <c r="D21" s="35"/>
    </row>
    <row r="22" spans="1:4" ht="15.75" customHeight="1">
      <c r="A22" s="240" t="s">
        <v>35</v>
      </c>
      <c r="B22" s="34"/>
      <c r="C22" s="34"/>
      <c r="D22" s="35"/>
    </row>
    <row r="23" spans="1:4" ht="15.75" customHeight="1">
      <c r="A23" s="240" t="s">
        <v>36</v>
      </c>
      <c r="B23" s="34"/>
      <c r="C23" s="34"/>
      <c r="D23" s="35"/>
    </row>
    <row r="24" spans="1:4" ht="15.75" customHeight="1">
      <c r="A24" s="240" t="s">
        <v>37</v>
      </c>
      <c r="B24" s="34"/>
      <c r="C24" s="34"/>
      <c r="D24" s="35"/>
    </row>
    <row r="25" spans="1:4" ht="15.75" customHeight="1">
      <c r="A25" s="240" t="s">
        <v>38</v>
      </c>
      <c r="B25" s="34"/>
      <c r="C25" s="34"/>
      <c r="D25" s="35"/>
    </row>
    <row r="26" spans="1:4" ht="15.75" customHeight="1">
      <c r="A26" s="240" t="s">
        <v>39</v>
      </c>
      <c r="B26" s="34"/>
      <c r="C26" s="34"/>
      <c r="D26" s="35"/>
    </row>
    <row r="27" spans="1:4" ht="15.75" customHeight="1">
      <c r="A27" s="240" t="s">
        <v>40</v>
      </c>
      <c r="B27" s="34"/>
      <c r="C27" s="34"/>
      <c r="D27" s="35"/>
    </row>
    <row r="28" spans="1:4" ht="15.75" customHeight="1">
      <c r="A28" s="240" t="s">
        <v>41</v>
      </c>
      <c r="B28" s="34"/>
      <c r="C28" s="34"/>
      <c r="D28" s="35"/>
    </row>
    <row r="29" spans="1:4" ht="15.75" customHeight="1">
      <c r="A29" s="240" t="s">
        <v>42</v>
      </c>
      <c r="B29" s="34"/>
      <c r="C29" s="34"/>
      <c r="D29" s="35"/>
    </row>
    <row r="30" spans="1:4" ht="15.75" customHeight="1">
      <c r="A30" s="240" t="s">
        <v>43</v>
      </c>
      <c r="B30" s="34"/>
      <c r="C30" s="34"/>
      <c r="D30" s="35"/>
    </row>
    <row r="31" spans="1:4" ht="15.75" customHeight="1">
      <c r="A31" s="240" t="s">
        <v>44</v>
      </c>
      <c r="B31" s="34"/>
      <c r="C31" s="34"/>
      <c r="D31" s="35"/>
    </row>
    <row r="32" spans="1:4" ht="15.75" customHeight="1">
      <c r="A32" s="240" t="s">
        <v>45</v>
      </c>
      <c r="B32" s="34"/>
      <c r="C32" s="34"/>
      <c r="D32" s="35"/>
    </row>
    <row r="33" spans="1:4" ht="15.75" customHeight="1">
      <c r="A33" s="240" t="s">
        <v>46</v>
      </c>
      <c r="B33" s="34"/>
      <c r="C33" s="34"/>
      <c r="D33" s="35"/>
    </row>
    <row r="34" spans="1:4" ht="15.75" customHeight="1">
      <c r="A34" s="240" t="s">
        <v>126</v>
      </c>
      <c r="B34" s="34"/>
      <c r="C34" s="34"/>
      <c r="D34" s="105"/>
    </row>
    <row r="35" spans="1:4" ht="15.75" customHeight="1">
      <c r="A35" s="240" t="s">
        <v>127</v>
      </c>
      <c r="B35" s="34"/>
      <c r="C35" s="34"/>
      <c r="D35" s="105"/>
    </row>
    <row r="36" spans="1:4" ht="15.75" customHeight="1">
      <c r="A36" s="240" t="s">
        <v>128</v>
      </c>
      <c r="B36" s="34"/>
      <c r="C36" s="34"/>
      <c r="D36" s="105"/>
    </row>
    <row r="37" spans="1:4" ht="15.75" customHeight="1" thickBot="1">
      <c r="A37" s="241" t="s">
        <v>129</v>
      </c>
      <c r="B37" s="36"/>
      <c r="C37" s="36"/>
      <c r="D37" s="106"/>
    </row>
    <row r="38" spans="1:4" ht="15.75" customHeight="1" thickBot="1">
      <c r="A38" s="742" t="s">
        <v>53</v>
      </c>
      <c r="B38" s="743"/>
      <c r="C38" s="242"/>
      <c r="D38" s="243">
        <f>SUM(D5:D37)</f>
        <v>0</v>
      </c>
    </row>
    <row r="39" ht="12.75">
      <c r="A39" t="s">
        <v>201</v>
      </c>
    </row>
  </sheetData>
  <sheetProtection/>
  <mergeCells count="3">
    <mergeCell ref="C3:D3"/>
    <mergeCell ref="A38:B38"/>
    <mergeCell ref="A1:D1"/>
  </mergeCells>
  <conditionalFormatting sqref="D38">
    <cfRule type="cellIs" priority="1" dxfId="5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view="pageLayout" zoomScaleNormal="120" zoomScaleSheetLayoutView="100" workbookViewId="0" topLeftCell="A1">
      <selection activeCell="B3" sqref="B3"/>
    </sheetView>
  </sheetViews>
  <sheetFormatPr defaultColWidth="9.00390625" defaultRowHeight="12.75"/>
  <cols>
    <col min="1" max="1" width="9.00390625" style="404" customWidth="1"/>
    <col min="2" max="2" width="66.375" style="404" bestFit="1" customWidth="1"/>
    <col min="3" max="3" width="15.50390625" style="405" customWidth="1"/>
    <col min="4" max="5" width="15.50390625" style="404" customWidth="1"/>
    <col min="6" max="6" width="9.00390625" style="436" customWidth="1"/>
    <col min="7" max="16384" width="9.375" style="436" customWidth="1"/>
  </cols>
  <sheetData>
    <row r="1" spans="1:5" ht="15.75" customHeight="1">
      <c r="A1" s="672" t="s">
        <v>15</v>
      </c>
      <c r="B1" s="672"/>
      <c r="C1" s="672"/>
      <c r="D1" s="672"/>
      <c r="E1" s="672"/>
    </row>
    <row r="2" spans="1:5" ht="15.75" customHeight="1" thickBot="1">
      <c r="A2" s="671" t="s">
        <v>152</v>
      </c>
      <c r="B2" s="671"/>
      <c r="D2" s="162"/>
      <c r="E2" s="332" t="s">
        <v>542</v>
      </c>
    </row>
    <row r="3" spans="1:5" ht="37.5" customHeight="1" thickBot="1">
      <c r="A3" s="23" t="s">
        <v>68</v>
      </c>
      <c r="B3" s="24" t="s">
        <v>17</v>
      </c>
      <c r="C3" s="24" t="s">
        <v>618</v>
      </c>
      <c r="D3" s="427" t="s">
        <v>619</v>
      </c>
      <c r="E3" s="183" t="s">
        <v>620</v>
      </c>
    </row>
    <row r="4" spans="1:5" s="437" customFormat="1" ht="12" customHeight="1" thickBot="1">
      <c r="A4" s="37" t="s">
        <v>485</v>
      </c>
      <c r="B4" s="38" t="s">
        <v>486</v>
      </c>
      <c r="C4" s="38" t="s">
        <v>487</v>
      </c>
      <c r="D4" s="38" t="s">
        <v>489</v>
      </c>
      <c r="E4" s="471" t="s">
        <v>488</v>
      </c>
    </row>
    <row r="5" spans="1:5" s="438" customFormat="1" ht="12" customHeight="1" thickBot="1">
      <c r="A5" s="20" t="s">
        <v>18</v>
      </c>
      <c r="B5" s="21" t="s">
        <v>516</v>
      </c>
      <c r="C5" s="477">
        <v>54000000</v>
      </c>
      <c r="D5" s="477">
        <v>56000000</v>
      </c>
      <c r="E5" s="478">
        <v>58000000</v>
      </c>
    </row>
    <row r="6" spans="1:5" s="438" customFormat="1" ht="12" customHeight="1" thickBot="1">
      <c r="A6" s="20" t="s">
        <v>19</v>
      </c>
      <c r="B6" s="317" t="s">
        <v>384</v>
      </c>
      <c r="C6" s="477">
        <v>8000000</v>
      </c>
      <c r="D6" s="477">
        <v>10000000</v>
      </c>
      <c r="E6" s="478">
        <v>12000000</v>
      </c>
    </row>
    <row r="7" spans="1:5" s="438" customFormat="1" ht="12" customHeight="1" thickBot="1">
      <c r="A7" s="20" t="s">
        <v>20</v>
      </c>
      <c r="B7" s="21" t="s">
        <v>392</v>
      </c>
      <c r="C7" s="477"/>
      <c r="D7" s="477"/>
      <c r="E7" s="478"/>
    </row>
    <row r="8" spans="1:5" s="438" customFormat="1" ht="12" customHeight="1" thickBot="1">
      <c r="A8" s="20" t="s">
        <v>172</v>
      </c>
      <c r="B8" s="21" t="s">
        <v>269</v>
      </c>
      <c r="C8" s="426">
        <f>+C9+C13+C14+C15</f>
        <v>13800000</v>
      </c>
      <c r="D8" s="426">
        <f>+D9+D13+D14+D15</f>
        <v>15600000</v>
      </c>
      <c r="E8" s="468">
        <f>+E9+E13+E14+E15</f>
        <v>42700000</v>
      </c>
    </row>
    <row r="9" spans="1:5" s="438" customFormat="1" ht="12" customHeight="1">
      <c r="A9" s="15" t="s">
        <v>270</v>
      </c>
      <c r="B9" s="439" t="s">
        <v>428</v>
      </c>
      <c r="C9" s="470">
        <f>+C10+C11+C12</f>
        <v>11500000</v>
      </c>
      <c r="D9" s="470">
        <f>+D10+D11+D12</f>
        <v>13000000</v>
      </c>
      <c r="E9" s="469">
        <f>+E10+E11+E12</f>
        <v>14500000</v>
      </c>
    </row>
    <row r="10" spans="1:5" s="438" customFormat="1" ht="12" customHeight="1">
      <c r="A10" s="14" t="s">
        <v>271</v>
      </c>
      <c r="B10" s="440" t="s">
        <v>276</v>
      </c>
      <c r="C10" s="420">
        <v>2500000</v>
      </c>
      <c r="D10" s="420">
        <v>3000000</v>
      </c>
      <c r="E10" s="292">
        <v>3500000</v>
      </c>
    </row>
    <row r="11" spans="1:5" s="438" customFormat="1" ht="12" customHeight="1">
      <c r="A11" s="14" t="s">
        <v>272</v>
      </c>
      <c r="B11" s="440" t="s">
        <v>277</v>
      </c>
      <c r="C11" s="420"/>
      <c r="D11" s="420"/>
      <c r="E11" s="292"/>
    </row>
    <row r="12" spans="1:5" s="438" customFormat="1" ht="12" customHeight="1">
      <c r="A12" s="14" t="s">
        <v>426</v>
      </c>
      <c r="B12" s="500" t="s">
        <v>427</v>
      </c>
      <c r="C12" s="420">
        <v>9000000</v>
      </c>
      <c r="D12" s="420">
        <v>10000000</v>
      </c>
      <c r="E12" s="292">
        <v>11000000</v>
      </c>
    </row>
    <row r="13" spans="1:5" s="438" customFormat="1" ht="12" customHeight="1">
      <c r="A13" s="14" t="s">
        <v>273</v>
      </c>
      <c r="B13" s="440" t="s">
        <v>278</v>
      </c>
      <c r="C13" s="420">
        <v>2200000</v>
      </c>
      <c r="D13" s="420">
        <v>2500000</v>
      </c>
      <c r="E13" s="292">
        <v>28000000</v>
      </c>
    </row>
    <row r="14" spans="1:5" s="438" customFormat="1" ht="12" customHeight="1">
      <c r="A14" s="14" t="s">
        <v>274</v>
      </c>
      <c r="B14" s="440" t="s">
        <v>279</v>
      </c>
      <c r="C14" s="420"/>
      <c r="D14" s="420">
        <v>0</v>
      </c>
      <c r="E14" s="292">
        <v>0</v>
      </c>
    </row>
    <row r="15" spans="1:5" s="438" customFormat="1" ht="12" customHeight="1" thickBot="1">
      <c r="A15" s="16" t="s">
        <v>275</v>
      </c>
      <c r="B15" s="441" t="s">
        <v>280</v>
      </c>
      <c r="C15" s="422">
        <v>100000</v>
      </c>
      <c r="D15" s="422">
        <v>100000</v>
      </c>
      <c r="E15" s="294">
        <v>200000</v>
      </c>
    </row>
    <row r="16" spans="1:5" s="438" customFormat="1" ht="12" customHeight="1" thickBot="1">
      <c r="A16" s="20" t="s">
        <v>22</v>
      </c>
      <c r="B16" s="21" t="s">
        <v>519</v>
      </c>
      <c r="C16" s="477">
        <v>7000000</v>
      </c>
      <c r="D16" s="477">
        <v>8000000</v>
      </c>
      <c r="E16" s="478">
        <v>9000000</v>
      </c>
    </row>
    <row r="17" spans="1:5" s="438" customFormat="1" ht="12" customHeight="1" thickBot="1">
      <c r="A17" s="20" t="s">
        <v>23</v>
      </c>
      <c r="B17" s="21" t="s">
        <v>9</v>
      </c>
      <c r="C17" s="477">
        <v>10000000</v>
      </c>
      <c r="D17" s="477">
        <v>11000000</v>
      </c>
      <c r="E17" s="478">
        <v>12000000</v>
      </c>
    </row>
    <row r="18" spans="1:5" s="438" customFormat="1" ht="12" customHeight="1" thickBot="1">
      <c r="A18" s="20" t="s">
        <v>179</v>
      </c>
      <c r="B18" s="21" t="s">
        <v>518</v>
      </c>
      <c r="C18" s="477"/>
      <c r="D18" s="477"/>
      <c r="E18" s="478"/>
    </row>
    <row r="19" spans="1:5" s="438" customFormat="1" ht="12" customHeight="1" thickBot="1">
      <c r="A19" s="20" t="s">
        <v>25</v>
      </c>
      <c r="B19" s="317" t="s">
        <v>517</v>
      </c>
      <c r="C19" s="477"/>
      <c r="D19" s="477"/>
      <c r="E19" s="478"/>
    </row>
    <row r="20" spans="1:5" s="438" customFormat="1" ht="12" customHeight="1" thickBot="1">
      <c r="A20" s="20" t="s">
        <v>26</v>
      </c>
      <c r="B20" s="21" t="s">
        <v>313</v>
      </c>
      <c r="C20" s="426">
        <f>+C5+C6+C7+C8+C16+C17+C18+C19</f>
        <v>92800000</v>
      </c>
      <c r="D20" s="426">
        <f>+D5+D6+D7+D8+D16+D17+D18+D19</f>
        <v>100600000</v>
      </c>
      <c r="E20" s="328">
        <f>+E5+E6+E7+E8+E16+E17+E18+E19</f>
        <v>133700000</v>
      </c>
    </row>
    <row r="21" spans="1:5" s="438" customFormat="1" ht="12" customHeight="1" thickBot="1">
      <c r="A21" s="20" t="s">
        <v>27</v>
      </c>
      <c r="B21" s="21" t="s">
        <v>520</v>
      </c>
      <c r="C21" s="531">
        <v>2000000</v>
      </c>
      <c r="D21" s="531">
        <v>3000000</v>
      </c>
      <c r="E21" s="532">
        <v>4000000</v>
      </c>
    </row>
    <row r="22" spans="1:5" s="438" customFormat="1" ht="12" customHeight="1" thickBot="1">
      <c r="A22" s="20" t="s">
        <v>28</v>
      </c>
      <c r="B22" s="21" t="s">
        <v>521</v>
      </c>
      <c r="C22" s="426">
        <f>+C20+C21</f>
        <v>94800000</v>
      </c>
      <c r="D22" s="426">
        <f>+D20+D21</f>
        <v>103600000</v>
      </c>
      <c r="E22" s="468">
        <f>+E20+E21</f>
        <v>137700000</v>
      </c>
    </row>
    <row r="23" spans="1:5" s="438" customFormat="1" ht="12" customHeight="1">
      <c r="A23" s="390"/>
      <c r="B23" s="391"/>
      <c r="C23" s="392"/>
      <c r="D23" s="528"/>
      <c r="E23" s="529"/>
    </row>
    <row r="24" spans="1:5" s="438" customFormat="1" ht="12" customHeight="1">
      <c r="A24" s="672" t="s">
        <v>47</v>
      </c>
      <c r="B24" s="672"/>
      <c r="C24" s="672"/>
      <c r="D24" s="672"/>
      <c r="E24" s="672"/>
    </row>
    <row r="25" spans="1:5" s="438" customFormat="1" ht="12" customHeight="1" thickBot="1">
      <c r="A25" s="673" t="s">
        <v>153</v>
      </c>
      <c r="B25" s="673"/>
      <c r="C25" s="405"/>
      <c r="D25" s="162"/>
      <c r="E25" s="332" t="s">
        <v>542</v>
      </c>
    </row>
    <row r="26" spans="1:6" s="438" customFormat="1" ht="24" customHeight="1" thickBot="1">
      <c r="A26" s="23" t="s">
        <v>16</v>
      </c>
      <c r="B26" s="24" t="s">
        <v>48</v>
      </c>
      <c r="C26" s="24" t="str">
        <f>+C3</f>
        <v>2020. évi</v>
      </c>
      <c r="D26" s="24" t="str">
        <f>+D3</f>
        <v>2021. évi</v>
      </c>
      <c r="E26" s="183" t="str">
        <f>+E3</f>
        <v>2022. évi</v>
      </c>
      <c r="F26" s="530"/>
    </row>
    <row r="27" spans="1:6" s="438" customFormat="1" ht="12" customHeight="1" thickBot="1">
      <c r="A27" s="431" t="s">
        <v>485</v>
      </c>
      <c r="B27" s="432" t="s">
        <v>486</v>
      </c>
      <c r="C27" s="432" t="s">
        <v>487</v>
      </c>
      <c r="D27" s="432" t="s">
        <v>489</v>
      </c>
      <c r="E27" s="524" t="s">
        <v>488</v>
      </c>
      <c r="F27" s="530"/>
    </row>
    <row r="28" spans="1:6" s="438" customFormat="1" ht="15" customHeight="1" thickBot="1">
      <c r="A28" s="20" t="s">
        <v>18</v>
      </c>
      <c r="B28" s="30" t="s">
        <v>522</v>
      </c>
      <c r="C28" s="477">
        <v>84800000</v>
      </c>
      <c r="D28" s="477">
        <v>92600000</v>
      </c>
      <c r="E28" s="473">
        <v>125700000</v>
      </c>
      <c r="F28" s="530"/>
    </row>
    <row r="29" spans="1:5" ht="12" customHeight="1" thickBot="1">
      <c r="A29" s="502" t="s">
        <v>19</v>
      </c>
      <c r="B29" s="525" t="s">
        <v>527</v>
      </c>
      <c r="C29" s="526">
        <f>+C30+C31+C32</f>
        <v>10000000</v>
      </c>
      <c r="D29" s="526">
        <f>+D30+D31+D32</f>
        <v>11000000</v>
      </c>
      <c r="E29" s="527">
        <f>+E30+E31+E32</f>
        <v>12000000</v>
      </c>
    </row>
    <row r="30" spans="1:5" ht="12" customHeight="1">
      <c r="A30" s="15" t="s">
        <v>103</v>
      </c>
      <c r="B30" s="8" t="s">
        <v>229</v>
      </c>
      <c r="C30" s="421">
        <v>8000000</v>
      </c>
      <c r="D30" s="421">
        <v>9000000</v>
      </c>
      <c r="E30" s="293">
        <v>10000000</v>
      </c>
    </row>
    <row r="31" spans="1:5" ht="12" customHeight="1">
      <c r="A31" s="15" t="s">
        <v>104</v>
      </c>
      <c r="B31" s="12" t="s">
        <v>186</v>
      </c>
      <c r="C31" s="420">
        <v>2000000</v>
      </c>
      <c r="D31" s="420">
        <v>2000000</v>
      </c>
      <c r="E31" s="292">
        <v>2000000</v>
      </c>
    </row>
    <row r="32" spans="1:5" ht="12" customHeight="1" thickBot="1">
      <c r="A32" s="15" t="s">
        <v>105</v>
      </c>
      <c r="B32" s="319" t="s">
        <v>231</v>
      </c>
      <c r="C32" s="420"/>
      <c r="D32" s="420"/>
      <c r="E32" s="292"/>
    </row>
    <row r="33" spans="1:5" ht="12" customHeight="1" thickBot="1">
      <c r="A33" s="20" t="s">
        <v>20</v>
      </c>
      <c r="B33" s="153" t="s">
        <v>440</v>
      </c>
      <c r="C33" s="419">
        <f>+C28+C29</f>
        <v>94800000</v>
      </c>
      <c r="D33" s="419">
        <f>+D28+D29</f>
        <v>103600000</v>
      </c>
      <c r="E33" s="291">
        <f>+E28+E29</f>
        <v>137700000</v>
      </c>
    </row>
    <row r="34" spans="1:6" ht="15" customHeight="1" thickBot="1">
      <c r="A34" s="20" t="s">
        <v>21</v>
      </c>
      <c r="B34" s="153" t="s">
        <v>523</v>
      </c>
      <c r="C34" s="533"/>
      <c r="D34" s="533"/>
      <c r="E34" s="534"/>
      <c r="F34" s="451"/>
    </row>
    <row r="35" spans="1:5" s="438" customFormat="1" ht="12.75" customHeight="1" thickBot="1">
      <c r="A35" s="320" t="s">
        <v>22</v>
      </c>
      <c r="B35" s="403" t="s">
        <v>524</v>
      </c>
      <c r="C35" s="523">
        <f>+C33+C34</f>
        <v>94800000</v>
      </c>
      <c r="D35" s="523">
        <f>+D33+D34</f>
        <v>103600000</v>
      </c>
      <c r="E35" s="517">
        <f>+E33+E34</f>
        <v>137700000</v>
      </c>
    </row>
    <row r="36" ht="15.75">
      <c r="C36" s="404"/>
    </row>
    <row r="37" ht="15.75">
      <c r="C37" s="404"/>
    </row>
    <row r="38" ht="15.75">
      <c r="C38" s="404"/>
    </row>
    <row r="39" ht="16.5" customHeight="1">
      <c r="C39" s="404"/>
    </row>
    <row r="40" ht="15.75">
      <c r="C40" s="404"/>
    </row>
    <row r="41" ht="15.75">
      <c r="C41" s="404"/>
    </row>
    <row r="42" spans="6:7" s="404" customFormat="1" ht="15.75">
      <c r="F42" s="436"/>
      <c r="G42" s="436"/>
    </row>
    <row r="43" spans="6:7" s="404" customFormat="1" ht="15.75">
      <c r="F43" s="436"/>
      <c r="G43" s="436"/>
    </row>
    <row r="44" spans="6:7" s="404" customFormat="1" ht="15.75">
      <c r="F44" s="436"/>
      <c r="G44" s="436"/>
    </row>
    <row r="45" spans="6:7" s="404" customFormat="1" ht="15.75">
      <c r="F45" s="436"/>
      <c r="G45" s="436"/>
    </row>
    <row r="46" spans="6:7" s="404" customFormat="1" ht="15.75">
      <c r="F46" s="436"/>
      <c r="G46" s="436"/>
    </row>
    <row r="47" spans="6:7" s="404" customFormat="1" ht="15.75">
      <c r="F47" s="436"/>
      <c r="G47" s="436"/>
    </row>
    <row r="48" spans="6:7" s="404" customFormat="1" ht="15.75">
      <c r="F48" s="436"/>
      <c r="G48" s="436"/>
    </row>
  </sheetData>
  <sheetProtection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CE,Félkövér"&amp;12Harc Község Önkormányzata
2019. ÉVI KÖLTSÉGVETÉSI ÉVET KÖVETŐ 3 ÉV TERVEZETT BEVÉTELEI, KIADÁSAI
&amp;R&amp;"Times New Roman CE,Félkövér dőlt"&amp;11 7. számú tájékoztató tábla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63"/>
  <sheetViews>
    <sheetView zoomScale="130" zoomScaleNormal="130" zoomScaleSheetLayoutView="100" workbookViewId="0" topLeftCell="A94">
      <selection activeCell="B108" sqref="B108"/>
    </sheetView>
  </sheetViews>
  <sheetFormatPr defaultColWidth="9.00390625" defaultRowHeight="12.75"/>
  <cols>
    <col min="1" max="1" width="9.50390625" style="404" customWidth="1"/>
    <col min="2" max="2" width="82.625" style="404" customWidth="1"/>
    <col min="3" max="3" width="16.375" style="405" customWidth="1"/>
    <col min="4" max="4" width="17.50390625" style="405" customWidth="1"/>
    <col min="5" max="16384" width="9.375" style="436" customWidth="1"/>
  </cols>
  <sheetData>
    <row r="1" spans="1:4" ht="15.75" customHeight="1">
      <c r="A1" s="672" t="s">
        <v>15</v>
      </c>
      <c r="B1" s="672"/>
      <c r="C1" s="672"/>
      <c r="D1" s="436"/>
    </row>
    <row r="2" spans="1:4" ht="15.75" customHeight="1">
      <c r="A2" s="537"/>
      <c r="B2" s="537"/>
      <c r="C2" s="537"/>
      <c r="D2" s="537"/>
    </row>
    <row r="3" spans="1:4" ht="15.75" customHeight="1">
      <c r="A3" s="537"/>
      <c r="B3" s="537"/>
      <c r="C3" s="537"/>
      <c r="D3" s="537"/>
    </row>
    <row r="4" spans="1:4" ht="15.75" customHeight="1" thickBot="1">
      <c r="A4" s="671" t="s">
        <v>152</v>
      </c>
      <c r="B4" s="671"/>
      <c r="C4" s="332" t="s">
        <v>542</v>
      </c>
      <c r="D4" s="332"/>
    </row>
    <row r="5" spans="1:4" ht="37.5" customHeight="1" thickBot="1">
      <c r="A5" s="23" t="s">
        <v>68</v>
      </c>
      <c r="B5" s="24" t="s">
        <v>17</v>
      </c>
      <c r="C5" s="602" t="s">
        <v>602</v>
      </c>
      <c r="D5" s="602" t="s">
        <v>628</v>
      </c>
    </row>
    <row r="6" spans="1:4" s="437" customFormat="1" ht="12" customHeight="1" thickBot="1">
      <c r="A6" s="431" t="s">
        <v>485</v>
      </c>
      <c r="B6" s="432" t="s">
        <v>486</v>
      </c>
      <c r="C6" s="603" t="s">
        <v>487</v>
      </c>
      <c r="D6" s="603"/>
    </row>
    <row r="7" spans="1:4" s="438" customFormat="1" ht="12" customHeight="1" thickBot="1">
      <c r="A7" s="20" t="s">
        <v>18</v>
      </c>
      <c r="B7" s="21" t="s">
        <v>254</v>
      </c>
      <c r="C7" s="604">
        <f>+C8+C9+C10+C11+C12+C13</f>
        <v>55068674</v>
      </c>
      <c r="D7" s="604">
        <f>D8+D9+D10+D11+D12+D13</f>
        <v>57678626</v>
      </c>
    </row>
    <row r="8" spans="1:4" s="438" customFormat="1" ht="12" customHeight="1">
      <c r="A8" s="15" t="s">
        <v>97</v>
      </c>
      <c r="B8" s="439" t="s">
        <v>255</v>
      </c>
      <c r="C8" s="605">
        <v>17050678</v>
      </c>
      <c r="D8" s="605">
        <v>17139378</v>
      </c>
    </row>
    <row r="9" spans="1:4" s="438" customFormat="1" ht="12" customHeight="1">
      <c r="A9" s="14" t="s">
        <v>98</v>
      </c>
      <c r="B9" s="440" t="s">
        <v>256</v>
      </c>
      <c r="C9" s="606">
        <v>18931500</v>
      </c>
      <c r="D9" s="606">
        <v>18931500</v>
      </c>
    </row>
    <row r="10" spans="1:4" s="438" customFormat="1" ht="12" customHeight="1">
      <c r="A10" s="14" t="s">
        <v>99</v>
      </c>
      <c r="B10" s="440" t="s">
        <v>257</v>
      </c>
      <c r="C10" s="606">
        <v>17286496</v>
      </c>
      <c r="D10" s="606">
        <v>17286496</v>
      </c>
    </row>
    <row r="11" spans="1:4" s="438" customFormat="1" ht="12" customHeight="1">
      <c r="A11" s="14" t="s">
        <v>100</v>
      </c>
      <c r="B11" s="440" t="s">
        <v>258</v>
      </c>
      <c r="C11" s="606">
        <v>1800000</v>
      </c>
      <c r="D11" s="606">
        <v>1800000</v>
      </c>
    </row>
    <row r="12" spans="1:4" s="438" customFormat="1" ht="12" customHeight="1">
      <c r="A12" s="14" t="s">
        <v>148</v>
      </c>
      <c r="B12" s="318" t="s">
        <v>421</v>
      </c>
      <c r="C12" s="606"/>
      <c r="D12" s="606">
        <v>1338580</v>
      </c>
    </row>
    <row r="13" spans="1:4" s="438" customFormat="1" ht="12" customHeight="1" thickBot="1">
      <c r="A13" s="16" t="s">
        <v>101</v>
      </c>
      <c r="B13" s="319" t="s">
        <v>422</v>
      </c>
      <c r="C13" s="606"/>
      <c r="D13" s="606">
        <v>1182672</v>
      </c>
    </row>
    <row r="14" spans="1:4" s="438" customFormat="1" ht="12" customHeight="1" thickBot="1">
      <c r="A14" s="20" t="s">
        <v>19</v>
      </c>
      <c r="B14" s="317" t="s">
        <v>259</v>
      </c>
      <c r="C14" s="604">
        <f>+C15+C16+C17+C18+C19</f>
        <v>6165000</v>
      </c>
      <c r="D14" s="604">
        <v>6165000</v>
      </c>
    </row>
    <row r="15" spans="1:4" s="438" customFormat="1" ht="12" customHeight="1">
      <c r="A15" s="15" t="s">
        <v>103</v>
      </c>
      <c r="B15" s="439" t="s">
        <v>260</v>
      </c>
      <c r="C15" s="605"/>
      <c r="D15" s="605"/>
    </row>
    <row r="16" spans="1:4" s="438" customFormat="1" ht="12" customHeight="1">
      <c r="A16" s="14" t="s">
        <v>104</v>
      </c>
      <c r="B16" s="440" t="s">
        <v>261</v>
      </c>
      <c r="C16" s="606"/>
      <c r="D16" s="606"/>
    </row>
    <row r="17" spans="1:4" s="438" customFormat="1" ht="12" customHeight="1">
      <c r="A17" s="14" t="s">
        <v>105</v>
      </c>
      <c r="B17" s="440" t="s">
        <v>413</v>
      </c>
      <c r="C17" s="606"/>
      <c r="D17" s="606"/>
    </row>
    <row r="18" spans="1:4" s="438" customFormat="1" ht="12" customHeight="1">
      <c r="A18" s="14" t="s">
        <v>106</v>
      </c>
      <c r="B18" s="440" t="s">
        <v>414</v>
      </c>
      <c r="C18" s="606"/>
      <c r="D18" s="606"/>
    </row>
    <row r="19" spans="1:4" s="438" customFormat="1" ht="12" customHeight="1">
      <c r="A19" s="14" t="s">
        <v>107</v>
      </c>
      <c r="B19" s="440" t="s">
        <v>262</v>
      </c>
      <c r="C19" s="606">
        <v>6165000</v>
      </c>
      <c r="D19" s="606">
        <v>6165000</v>
      </c>
    </row>
    <row r="20" spans="1:4" s="438" customFormat="1" ht="12" customHeight="1" thickBot="1">
      <c r="A20" s="16" t="s">
        <v>116</v>
      </c>
      <c r="B20" s="319" t="s">
        <v>263</v>
      </c>
      <c r="C20" s="607"/>
      <c r="D20" s="607"/>
    </row>
    <row r="21" spans="1:4" s="438" customFormat="1" ht="12" customHeight="1" thickBot="1">
      <c r="A21" s="20" t="s">
        <v>20</v>
      </c>
      <c r="B21" s="21" t="s">
        <v>264</v>
      </c>
      <c r="C21" s="604">
        <f>+C22+C23+C24+C25+C26</f>
        <v>0</v>
      </c>
      <c r="D21" s="604">
        <v>6384691</v>
      </c>
    </row>
    <row r="22" spans="1:4" s="438" customFormat="1" ht="12" customHeight="1">
      <c r="A22" s="15" t="s">
        <v>86</v>
      </c>
      <c r="B22" s="439" t="s">
        <v>265</v>
      </c>
      <c r="C22" s="605"/>
      <c r="D22" s="605">
        <v>2532784</v>
      </c>
    </row>
    <row r="23" spans="1:4" s="438" customFormat="1" ht="12" customHeight="1">
      <c r="A23" s="14" t="s">
        <v>87</v>
      </c>
      <c r="B23" s="440" t="s">
        <v>266</v>
      </c>
      <c r="C23" s="606"/>
      <c r="D23" s="606"/>
    </row>
    <row r="24" spans="1:4" s="438" customFormat="1" ht="12" customHeight="1">
      <c r="A24" s="14" t="s">
        <v>88</v>
      </c>
      <c r="B24" s="440" t="s">
        <v>415</v>
      </c>
      <c r="C24" s="606"/>
      <c r="D24" s="606"/>
    </row>
    <row r="25" spans="1:4" s="438" customFormat="1" ht="12" customHeight="1">
      <c r="A25" s="14" t="s">
        <v>89</v>
      </c>
      <c r="B25" s="440" t="s">
        <v>416</v>
      </c>
      <c r="C25" s="606"/>
      <c r="D25" s="606"/>
    </row>
    <row r="26" spans="1:4" s="438" customFormat="1" ht="12" customHeight="1">
      <c r="A26" s="14" t="s">
        <v>170</v>
      </c>
      <c r="B26" s="440" t="s">
        <v>267</v>
      </c>
      <c r="C26" s="606"/>
      <c r="D26" s="606">
        <v>3851907</v>
      </c>
    </row>
    <row r="27" spans="1:4" s="438" customFormat="1" ht="12" customHeight="1" thickBot="1">
      <c r="A27" s="16" t="s">
        <v>171</v>
      </c>
      <c r="B27" s="441" t="s">
        <v>268</v>
      </c>
      <c r="C27" s="607"/>
      <c r="D27" s="607"/>
    </row>
    <row r="28" spans="1:4" s="438" customFormat="1" ht="12" customHeight="1" thickBot="1">
      <c r="A28" s="20" t="s">
        <v>172</v>
      </c>
      <c r="B28" s="21" t="s">
        <v>269</v>
      </c>
      <c r="C28" s="608">
        <f>+C29+C33+C34+C35</f>
        <v>14545000</v>
      </c>
      <c r="D28" s="608">
        <v>14545000</v>
      </c>
    </row>
    <row r="29" spans="1:4" s="438" customFormat="1" ht="12" customHeight="1">
      <c r="A29" s="15" t="s">
        <v>270</v>
      </c>
      <c r="B29" s="439" t="s">
        <v>428</v>
      </c>
      <c r="C29" s="609">
        <f>+C30+C31+C32</f>
        <v>12070000</v>
      </c>
      <c r="D29" s="609">
        <v>12070000</v>
      </c>
    </row>
    <row r="30" spans="1:4" s="438" customFormat="1" ht="12" customHeight="1">
      <c r="A30" s="14" t="s">
        <v>271</v>
      </c>
      <c r="B30" s="440" t="s">
        <v>276</v>
      </c>
      <c r="C30" s="606">
        <v>2137000</v>
      </c>
      <c r="D30" s="606">
        <v>2137000</v>
      </c>
    </row>
    <row r="31" spans="1:4" s="438" customFormat="1" ht="12" customHeight="1">
      <c r="A31" s="14" t="s">
        <v>272</v>
      </c>
      <c r="B31" s="440" t="s">
        <v>277</v>
      </c>
      <c r="C31" s="606">
        <v>0</v>
      </c>
      <c r="D31" s="606"/>
    </row>
    <row r="32" spans="1:4" s="438" customFormat="1" ht="12" customHeight="1">
      <c r="A32" s="14" t="s">
        <v>426</v>
      </c>
      <c r="B32" s="500" t="s">
        <v>427</v>
      </c>
      <c r="C32" s="606">
        <v>9933000</v>
      </c>
      <c r="D32" s="606">
        <v>9933000</v>
      </c>
    </row>
    <row r="33" spans="1:4" s="438" customFormat="1" ht="12" customHeight="1">
      <c r="A33" s="14" t="s">
        <v>273</v>
      </c>
      <c r="B33" s="440" t="s">
        <v>278</v>
      </c>
      <c r="C33" s="606">
        <v>2412000</v>
      </c>
      <c r="D33" s="606">
        <v>2412000</v>
      </c>
    </row>
    <row r="34" spans="1:4" s="438" customFormat="1" ht="12" customHeight="1">
      <c r="A34" s="14" t="s">
        <v>274</v>
      </c>
      <c r="B34" s="440" t="s">
        <v>279</v>
      </c>
      <c r="C34" s="606"/>
      <c r="D34" s="606"/>
    </row>
    <row r="35" spans="1:4" s="438" customFormat="1" ht="12" customHeight="1" thickBot="1">
      <c r="A35" s="16" t="s">
        <v>275</v>
      </c>
      <c r="B35" s="441" t="s">
        <v>280</v>
      </c>
      <c r="C35" s="607">
        <v>63000</v>
      </c>
      <c r="D35" s="607">
        <v>63000</v>
      </c>
    </row>
    <row r="36" spans="1:4" s="438" customFormat="1" ht="12" customHeight="1" thickBot="1">
      <c r="A36" s="20" t="s">
        <v>22</v>
      </c>
      <c r="B36" s="21" t="s">
        <v>423</v>
      </c>
      <c r="C36" s="604">
        <f>SUM(C37:C47)</f>
        <v>31900818</v>
      </c>
      <c r="D36" s="604">
        <f>D38+D40+D41+D42+D44+D47</f>
        <v>16727792</v>
      </c>
    </row>
    <row r="37" spans="1:4" s="438" customFormat="1" ht="12" customHeight="1">
      <c r="A37" s="15" t="s">
        <v>90</v>
      </c>
      <c r="B37" s="439" t="s">
        <v>283</v>
      </c>
      <c r="C37" s="605"/>
      <c r="D37" s="605"/>
    </row>
    <row r="38" spans="1:4" s="438" customFormat="1" ht="12" customHeight="1">
      <c r="A38" s="14" t="s">
        <v>91</v>
      </c>
      <c r="B38" s="440" t="s">
        <v>284</v>
      </c>
      <c r="C38" s="606">
        <v>1577000</v>
      </c>
      <c r="D38" s="606">
        <v>1991653</v>
      </c>
    </row>
    <row r="39" spans="1:4" s="438" customFormat="1" ht="12" customHeight="1">
      <c r="A39" s="14" t="s">
        <v>92</v>
      </c>
      <c r="B39" s="440" t="s">
        <v>285</v>
      </c>
      <c r="C39" s="606"/>
      <c r="D39" s="606"/>
    </row>
    <row r="40" spans="1:4" s="438" customFormat="1" ht="12" customHeight="1">
      <c r="A40" s="14" t="s">
        <v>174</v>
      </c>
      <c r="B40" s="440" t="s">
        <v>286</v>
      </c>
      <c r="C40" s="606">
        <v>767000</v>
      </c>
      <c r="D40" s="606">
        <v>833000</v>
      </c>
    </row>
    <row r="41" spans="1:4" s="438" customFormat="1" ht="12" customHeight="1">
      <c r="A41" s="14" t="s">
        <v>175</v>
      </c>
      <c r="B41" s="440" t="s">
        <v>287</v>
      </c>
      <c r="C41" s="606">
        <v>2800000</v>
      </c>
      <c r="D41" s="606">
        <v>2800000</v>
      </c>
    </row>
    <row r="42" spans="1:4" s="438" customFormat="1" ht="12" customHeight="1">
      <c r="A42" s="14" t="s">
        <v>176</v>
      </c>
      <c r="B42" s="440" t="s">
        <v>288</v>
      </c>
      <c r="C42" s="606">
        <v>1366000</v>
      </c>
      <c r="D42" s="606">
        <v>1366000</v>
      </c>
    </row>
    <row r="43" spans="1:4" s="438" customFormat="1" ht="12" customHeight="1">
      <c r="A43" s="14" t="s">
        <v>177</v>
      </c>
      <c r="B43" s="440" t="s">
        <v>289</v>
      </c>
      <c r="C43" s="606"/>
      <c r="D43" s="606"/>
    </row>
    <row r="44" spans="1:4" s="438" customFormat="1" ht="12" customHeight="1">
      <c r="A44" s="14" t="s">
        <v>178</v>
      </c>
      <c r="B44" s="440" t="s">
        <v>290</v>
      </c>
      <c r="C44" s="606">
        <v>1326</v>
      </c>
      <c r="D44" s="606">
        <v>1326</v>
      </c>
    </row>
    <row r="45" spans="1:4" s="438" customFormat="1" ht="12" customHeight="1">
      <c r="A45" s="14" t="s">
        <v>281</v>
      </c>
      <c r="B45" s="440" t="s">
        <v>291</v>
      </c>
      <c r="C45" s="610"/>
      <c r="D45" s="610"/>
    </row>
    <row r="46" spans="1:4" s="438" customFormat="1" ht="12" customHeight="1">
      <c r="A46" s="16" t="s">
        <v>282</v>
      </c>
      <c r="B46" s="441" t="s">
        <v>425</v>
      </c>
      <c r="C46" s="611"/>
      <c r="D46" s="611"/>
    </row>
    <row r="47" spans="1:4" s="438" customFormat="1" ht="12" customHeight="1" thickBot="1">
      <c r="A47" s="16" t="s">
        <v>424</v>
      </c>
      <c r="B47" s="319" t="s">
        <v>292</v>
      </c>
      <c r="C47" s="611">
        <v>25389492</v>
      </c>
      <c r="D47" s="611">
        <v>9735813</v>
      </c>
    </row>
    <row r="48" spans="1:4" s="438" customFormat="1" ht="12" customHeight="1" thickBot="1">
      <c r="A48" s="20" t="s">
        <v>23</v>
      </c>
      <c r="B48" s="21" t="s">
        <v>293</v>
      </c>
      <c r="C48" s="604">
        <f>SUM(C49:C53)</f>
        <v>0</v>
      </c>
      <c r="D48" s="604"/>
    </row>
    <row r="49" spans="1:4" s="438" customFormat="1" ht="12" customHeight="1">
      <c r="A49" s="15" t="s">
        <v>93</v>
      </c>
      <c r="B49" s="439" t="s">
        <v>297</v>
      </c>
      <c r="C49" s="612"/>
      <c r="D49" s="612"/>
    </row>
    <row r="50" spans="1:4" s="438" customFormat="1" ht="12" customHeight="1">
      <c r="A50" s="14" t="s">
        <v>94</v>
      </c>
      <c r="B50" s="440" t="s">
        <v>298</v>
      </c>
      <c r="C50" s="610"/>
      <c r="D50" s="610"/>
    </row>
    <row r="51" spans="1:4" s="438" customFormat="1" ht="12" customHeight="1">
      <c r="A51" s="14" t="s">
        <v>294</v>
      </c>
      <c r="B51" s="440" t="s">
        <v>299</v>
      </c>
      <c r="C51" s="610"/>
      <c r="D51" s="610"/>
    </row>
    <row r="52" spans="1:4" s="438" customFormat="1" ht="12" customHeight="1">
      <c r="A52" s="14" t="s">
        <v>295</v>
      </c>
      <c r="B52" s="440" t="s">
        <v>300</v>
      </c>
      <c r="C52" s="610"/>
      <c r="D52" s="610"/>
    </row>
    <row r="53" spans="1:4" s="438" customFormat="1" ht="12" customHeight="1" thickBot="1">
      <c r="A53" s="16" t="s">
        <v>296</v>
      </c>
      <c r="B53" s="319" t="s">
        <v>301</v>
      </c>
      <c r="C53" s="611"/>
      <c r="D53" s="611"/>
    </row>
    <row r="54" spans="1:4" s="438" customFormat="1" ht="12" customHeight="1" thickBot="1">
      <c r="A54" s="20" t="s">
        <v>179</v>
      </c>
      <c r="B54" s="21" t="s">
        <v>302</v>
      </c>
      <c r="C54" s="604">
        <f>SUM(C55:C57)</f>
        <v>0</v>
      </c>
      <c r="D54" s="604">
        <v>1265000</v>
      </c>
    </row>
    <row r="55" spans="1:4" s="438" customFormat="1" ht="12" customHeight="1">
      <c r="A55" s="15" t="s">
        <v>95</v>
      </c>
      <c r="B55" s="439" t="s">
        <v>303</v>
      </c>
      <c r="C55" s="605"/>
      <c r="D55" s="605"/>
    </row>
    <row r="56" spans="1:4" s="438" customFormat="1" ht="12" customHeight="1">
      <c r="A56" s="14" t="s">
        <v>96</v>
      </c>
      <c r="B56" s="440" t="s">
        <v>417</v>
      </c>
      <c r="C56" s="606"/>
      <c r="D56" s="606">
        <v>265000</v>
      </c>
    </row>
    <row r="57" spans="1:4" s="438" customFormat="1" ht="12" customHeight="1">
      <c r="A57" s="14" t="s">
        <v>306</v>
      </c>
      <c r="B57" s="440" t="s">
        <v>304</v>
      </c>
      <c r="C57" s="606"/>
      <c r="D57" s="606">
        <v>1000000</v>
      </c>
    </row>
    <row r="58" spans="1:4" s="438" customFormat="1" ht="12" customHeight="1" thickBot="1">
      <c r="A58" s="16" t="s">
        <v>307</v>
      </c>
      <c r="B58" s="319" t="s">
        <v>305</v>
      </c>
      <c r="C58" s="607"/>
      <c r="D58" s="607"/>
    </row>
    <row r="59" spans="1:4" s="438" customFormat="1" ht="12" customHeight="1" thickBot="1">
      <c r="A59" s="20" t="s">
        <v>25</v>
      </c>
      <c r="B59" s="317" t="s">
        <v>308</v>
      </c>
      <c r="C59" s="604">
        <f>SUM(C60:C62)</f>
        <v>95010664</v>
      </c>
      <c r="D59" s="604">
        <v>66259332</v>
      </c>
    </row>
    <row r="60" spans="1:4" s="438" customFormat="1" ht="12" customHeight="1">
      <c r="A60" s="15" t="s">
        <v>180</v>
      </c>
      <c r="B60" s="439" t="s">
        <v>310</v>
      </c>
      <c r="C60" s="610"/>
      <c r="D60" s="610"/>
    </row>
    <row r="61" spans="1:4" s="438" customFormat="1" ht="12" customHeight="1">
      <c r="A61" s="14" t="s">
        <v>181</v>
      </c>
      <c r="B61" s="440" t="s">
        <v>418</v>
      </c>
      <c r="C61" s="610"/>
      <c r="D61" s="610"/>
    </row>
    <row r="62" spans="1:4" s="438" customFormat="1" ht="12" customHeight="1">
      <c r="A62" s="14" t="s">
        <v>230</v>
      </c>
      <c r="B62" s="440" t="s">
        <v>311</v>
      </c>
      <c r="C62" s="610">
        <v>95010664</v>
      </c>
      <c r="D62" s="610">
        <v>66259332</v>
      </c>
    </row>
    <row r="63" spans="1:4" s="438" customFormat="1" ht="12" customHeight="1" thickBot="1">
      <c r="A63" s="16" t="s">
        <v>309</v>
      </c>
      <c r="B63" s="319" t="s">
        <v>312</v>
      </c>
      <c r="C63" s="610">
        <v>4554695</v>
      </c>
      <c r="D63" s="610">
        <v>4554695</v>
      </c>
    </row>
    <row r="64" spans="1:4" s="438" customFormat="1" ht="12" customHeight="1" thickBot="1">
      <c r="A64" s="507" t="s">
        <v>468</v>
      </c>
      <c r="B64" s="21" t="s">
        <v>313</v>
      </c>
      <c r="C64" s="608">
        <f>+C7+C14+C21+C28+C36+C48+C54+C59</f>
        <v>202690156</v>
      </c>
      <c r="D64" s="608">
        <f>D7+D14+D21+D28+D36+D54+D59</f>
        <v>169025441</v>
      </c>
    </row>
    <row r="65" spans="1:4" s="438" customFormat="1" ht="12" customHeight="1" thickBot="1">
      <c r="A65" s="507"/>
      <c r="B65" s="21"/>
      <c r="C65" s="608"/>
      <c r="D65" s="608"/>
    </row>
    <row r="66" spans="1:4" s="438" customFormat="1" ht="12" customHeight="1" thickBot="1">
      <c r="A66" s="507"/>
      <c r="B66" s="21"/>
      <c r="C66" s="608"/>
      <c r="D66" s="608"/>
    </row>
    <row r="67" spans="1:4" s="438" customFormat="1" ht="12" customHeight="1" thickBot="1">
      <c r="A67" s="475" t="s">
        <v>314</v>
      </c>
      <c r="B67" s="317" t="s">
        <v>315</v>
      </c>
      <c r="C67" s="604">
        <f>SUM(C68:C70)</f>
        <v>0</v>
      </c>
      <c r="D67" s="604"/>
    </row>
    <row r="68" spans="1:4" s="438" customFormat="1" ht="12" customHeight="1">
      <c r="A68" s="15" t="s">
        <v>346</v>
      </c>
      <c r="B68" s="439" t="s">
        <v>316</v>
      </c>
      <c r="C68" s="610"/>
      <c r="D68" s="610"/>
    </row>
    <row r="69" spans="1:4" s="438" customFormat="1" ht="12" customHeight="1">
      <c r="A69" s="14" t="s">
        <v>355</v>
      </c>
      <c r="B69" s="440" t="s">
        <v>317</v>
      </c>
      <c r="C69" s="610"/>
      <c r="D69" s="610"/>
    </row>
    <row r="70" spans="1:4" s="438" customFormat="1" ht="12" customHeight="1" thickBot="1">
      <c r="A70" s="16" t="s">
        <v>356</v>
      </c>
      <c r="B70" s="501" t="s">
        <v>453</v>
      </c>
      <c r="C70" s="610"/>
      <c r="D70" s="610"/>
    </row>
    <row r="71" spans="1:4" s="438" customFormat="1" ht="12" customHeight="1" thickBot="1">
      <c r="A71" s="475" t="s">
        <v>319</v>
      </c>
      <c r="B71" s="317" t="s">
        <v>320</v>
      </c>
      <c r="C71" s="604">
        <f>SUM(C72:C75)</f>
        <v>0</v>
      </c>
      <c r="D71" s="604"/>
    </row>
    <row r="72" spans="1:4" s="438" customFormat="1" ht="12" customHeight="1">
      <c r="A72" s="15" t="s">
        <v>149</v>
      </c>
      <c r="B72" s="439" t="s">
        <v>321</v>
      </c>
      <c r="C72" s="610"/>
      <c r="D72" s="610"/>
    </row>
    <row r="73" spans="1:4" s="438" customFormat="1" ht="12" customHeight="1">
      <c r="A73" s="14" t="s">
        <v>150</v>
      </c>
      <c r="B73" s="440" t="s">
        <v>322</v>
      </c>
      <c r="C73" s="610"/>
      <c r="D73" s="610"/>
    </row>
    <row r="74" spans="1:4" s="438" customFormat="1" ht="12" customHeight="1">
      <c r="A74" s="14" t="s">
        <v>347</v>
      </c>
      <c r="B74" s="440" t="s">
        <v>323</v>
      </c>
      <c r="C74" s="610"/>
      <c r="D74" s="610"/>
    </row>
    <row r="75" spans="1:4" s="438" customFormat="1" ht="16.5" customHeight="1">
      <c r="A75" s="536" t="s">
        <v>348</v>
      </c>
      <c r="B75" s="318" t="s">
        <v>324</v>
      </c>
      <c r="C75" s="610"/>
      <c r="D75" s="610"/>
    </row>
    <row r="76" spans="1:4" s="438" customFormat="1" ht="12" customHeight="1" thickBot="1">
      <c r="A76" s="476" t="s">
        <v>325</v>
      </c>
      <c r="B76" s="535" t="s">
        <v>326</v>
      </c>
      <c r="C76" s="613">
        <f>SUM(C77:C78)</f>
        <v>145435844</v>
      </c>
      <c r="D76" s="613">
        <f>D77+D78</f>
        <v>189002544</v>
      </c>
    </row>
    <row r="77" spans="1:4" s="438" customFormat="1" ht="12" customHeight="1">
      <c r="A77" s="15" t="s">
        <v>349</v>
      </c>
      <c r="B77" s="439" t="s">
        <v>327</v>
      </c>
      <c r="C77" s="610">
        <v>145435844</v>
      </c>
      <c r="D77" s="610">
        <v>145435844</v>
      </c>
    </row>
    <row r="78" spans="1:4" s="438" customFormat="1" ht="12" customHeight="1" thickBot="1">
      <c r="A78" s="16" t="s">
        <v>350</v>
      </c>
      <c r="B78" s="319" t="s">
        <v>525</v>
      </c>
      <c r="C78" s="610"/>
      <c r="D78" s="610">
        <v>43566700</v>
      </c>
    </row>
    <row r="79" spans="1:4" s="438" customFormat="1" ht="12" customHeight="1" thickBot="1">
      <c r="A79" s="475" t="s">
        <v>329</v>
      </c>
      <c r="B79" s="317" t="s">
        <v>330</v>
      </c>
      <c r="C79" s="604">
        <f>SUM(C80:C82)</f>
        <v>0</v>
      </c>
      <c r="D79" s="604"/>
    </row>
    <row r="80" spans="1:4" s="438" customFormat="1" ht="12" customHeight="1">
      <c r="A80" s="15" t="s">
        <v>351</v>
      </c>
      <c r="B80" s="439" t="s">
        <v>331</v>
      </c>
      <c r="C80" s="610"/>
      <c r="D80" s="610"/>
    </row>
    <row r="81" spans="1:4" s="438" customFormat="1" ht="12" customHeight="1">
      <c r="A81" s="14" t="s">
        <v>352</v>
      </c>
      <c r="B81" s="440" t="s">
        <v>332</v>
      </c>
      <c r="C81" s="610"/>
      <c r="D81" s="610"/>
    </row>
    <row r="82" spans="1:4" s="438" customFormat="1" ht="12" customHeight="1" thickBot="1">
      <c r="A82" s="16" t="s">
        <v>353</v>
      </c>
      <c r="B82" s="319" t="s">
        <v>333</v>
      </c>
      <c r="C82" s="610"/>
      <c r="D82" s="610"/>
    </row>
    <row r="83" spans="1:4" s="438" customFormat="1" ht="12" customHeight="1" thickBot="1">
      <c r="A83" s="475" t="s">
        <v>334</v>
      </c>
      <c r="B83" s="317" t="s">
        <v>354</v>
      </c>
      <c r="C83" s="604">
        <f>SUM(C84:C87)</f>
        <v>0</v>
      </c>
      <c r="D83" s="604"/>
    </row>
    <row r="84" spans="1:4" s="438" customFormat="1" ht="12" customHeight="1">
      <c r="A84" s="443" t="s">
        <v>335</v>
      </c>
      <c r="B84" s="439" t="s">
        <v>336</v>
      </c>
      <c r="C84" s="610"/>
      <c r="D84" s="610"/>
    </row>
    <row r="85" spans="1:4" s="438" customFormat="1" ht="12" customHeight="1">
      <c r="A85" s="444" t="s">
        <v>337</v>
      </c>
      <c r="B85" s="440" t="s">
        <v>338</v>
      </c>
      <c r="C85" s="610"/>
      <c r="D85" s="610"/>
    </row>
    <row r="86" spans="1:4" s="438" customFormat="1" ht="12" customHeight="1">
      <c r="A86" s="444" t="s">
        <v>339</v>
      </c>
      <c r="B86" s="440" t="s">
        <v>340</v>
      </c>
      <c r="C86" s="610"/>
      <c r="D86" s="610"/>
    </row>
    <row r="87" spans="1:4" s="438" customFormat="1" ht="12" customHeight="1" thickBot="1">
      <c r="A87" s="445" t="s">
        <v>341</v>
      </c>
      <c r="B87" s="319" t="s">
        <v>342</v>
      </c>
      <c r="C87" s="610"/>
      <c r="D87" s="610"/>
    </row>
    <row r="88" spans="1:4" s="438" customFormat="1" ht="12" customHeight="1" thickBot="1">
      <c r="A88" s="475" t="s">
        <v>343</v>
      </c>
      <c r="B88" s="317" t="s">
        <v>467</v>
      </c>
      <c r="C88" s="614"/>
      <c r="D88" s="614"/>
    </row>
    <row r="89" spans="1:4" s="438" customFormat="1" ht="13.5" customHeight="1" thickBot="1">
      <c r="A89" s="475" t="s">
        <v>345</v>
      </c>
      <c r="B89" s="317" t="s">
        <v>344</v>
      </c>
      <c r="C89" s="614"/>
      <c r="D89" s="614"/>
    </row>
    <row r="90" spans="1:4" s="438" customFormat="1" ht="15.75" customHeight="1" thickBot="1">
      <c r="A90" s="475" t="s">
        <v>357</v>
      </c>
      <c r="B90" s="446" t="s">
        <v>470</v>
      </c>
      <c r="C90" s="608">
        <f>+C67+C71+C76+C79+C83+C89+C88</f>
        <v>145435844</v>
      </c>
      <c r="D90" s="608">
        <v>189002544</v>
      </c>
    </row>
    <row r="91" spans="1:4" s="438" customFormat="1" ht="16.5" customHeight="1" thickBot="1">
      <c r="A91" s="476" t="s">
        <v>469</v>
      </c>
      <c r="B91" s="447" t="s">
        <v>471</v>
      </c>
      <c r="C91" s="608">
        <f>+C64+C90</f>
        <v>348126000</v>
      </c>
      <c r="D91" s="608">
        <f>D64+D76</f>
        <v>358027985</v>
      </c>
    </row>
    <row r="92" spans="1:4" s="438" customFormat="1" ht="83.25" customHeight="1">
      <c r="A92" s="5"/>
      <c r="B92" s="6"/>
      <c r="C92" s="329"/>
      <c r="D92" s="329"/>
    </row>
    <row r="93" spans="1:4" ht="16.5" customHeight="1">
      <c r="A93" s="672" t="s">
        <v>47</v>
      </c>
      <c r="B93" s="672"/>
      <c r="C93" s="672"/>
      <c r="D93" s="436"/>
    </row>
    <row r="94" spans="1:4" s="448" customFormat="1" ht="16.5" customHeight="1" thickBot="1">
      <c r="A94" s="673" t="s">
        <v>153</v>
      </c>
      <c r="B94" s="673"/>
      <c r="C94" s="161" t="s">
        <v>542</v>
      </c>
      <c r="D94" s="161"/>
    </row>
    <row r="95" spans="1:4" ht="37.5" customHeight="1" thickBot="1">
      <c r="A95" s="23" t="s">
        <v>68</v>
      </c>
      <c r="B95" s="24" t="s">
        <v>48</v>
      </c>
      <c r="C95" s="45" t="str">
        <f>+C5</f>
        <v>2019. évi előirányzat</v>
      </c>
      <c r="D95" s="602" t="s">
        <v>628</v>
      </c>
    </row>
    <row r="96" spans="1:4" s="437" customFormat="1" ht="12" customHeight="1" thickBot="1">
      <c r="A96" s="37" t="s">
        <v>485</v>
      </c>
      <c r="B96" s="38" t="s">
        <v>486</v>
      </c>
      <c r="C96" s="39" t="s">
        <v>487</v>
      </c>
      <c r="D96" s="39"/>
    </row>
    <row r="97" spans="1:4" ht="12" customHeight="1" thickBot="1">
      <c r="A97" s="22" t="s">
        <v>18</v>
      </c>
      <c r="B97" s="31" t="s">
        <v>429</v>
      </c>
      <c r="C97" s="321">
        <v>88327600</v>
      </c>
      <c r="D97" s="321">
        <v>98211045</v>
      </c>
    </row>
    <row r="98" spans="1:4" ht="12" customHeight="1">
      <c r="A98" s="17" t="s">
        <v>97</v>
      </c>
      <c r="B98" s="10" t="s">
        <v>49</v>
      </c>
      <c r="C98" s="323">
        <v>51751000</v>
      </c>
      <c r="D98" s="323">
        <v>52000468</v>
      </c>
    </row>
    <row r="99" spans="1:4" ht="12" customHeight="1">
      <c r="A99" s="14" t="s">
        <v>98</v>
      </c>
      <c r="B99" s="8" t="s">
        <v>182</v>
      </c>
      <c r="C99" s="324">
        <v>9125000</v>
      </c>
      <c r="D99" s="324">
        <v>9125000</v>
      </c>
    </row>
    <row r="100" spans="1:4" ht="12" customHeight="1">
      <c r="A100" s="14" t="s">
        <v>99</v>
      </c>
      <c r="B100" s="8" t="s">
        <v>139</v>
      </c>
      <c r="C100" s="326">
        <v>21830000</v>
      </c>
      <c r="D100" s="326">
        <v>23345898</v>
      </c>
    </row>
    <row r="101" spans="1:4" ht="12" customHeight="1">
      <c r="A101" s="14" t="s">
        <v>100</v>
      </c>
      <c r="B101" s="11" t="s">
        <v>183</v>
      </c>
      <c r="C101" s="326">
        <v>1999000</v>
      </c>
      <c r="D101" s="326">
        <v>2364000</v>
      </c>
    </row>
    <row r="102" spans="1:4" ht="12" customHeight="1">
      <c r="A102" s="14" t="s">
        <v>111</v>
      </c>
      <c r="B102" s="19" t="s">
        <v>184</v>
      </c>
      <c r="C102" s="326">
        <v>3622600</v>
      </c>
      <c r="D102" s="326">
        <v>11375679</v>
      </c>
    </row>
    <row r="103" spans="1:4" ht="12" customHeight="1">
      <c r="A103" s="14" t="s">
        <v>101</v>
      </c>
      <c r="B103" s="8" t="s">
        <v>434</v>
      </c>
      <c r="C103" s="326"/>
      <c r="D103" s="326"/>
    </row>
    <row r="104" spans="1:4" ht="12" customHeight="1">
      <c r="A104" s="14" t="s">
        <v>102</v>
      </c>
      <c r="B104" s="165" t="s">
        <v>433</v>
      </c>
      <c r="C104" s="326"/>
      <c r="D104" s="326"/>
    </row>
    <row r="105" spans="1:4" ht="12" customHeight="1">
      <c r="A105" s="14" t="s">
        <v>112</v>
      </c>
      <c r="B105" s="165" t="s">
        <v>432</v>
      </c>
      <c r="C105" s="326"/>
      <c r="D105" s="326">
        <v>1766</v>
      </c>
    </row>
    <row r="106" spans="1:4" ht="12" customHeight="1">
      <c r="A106" s="14" t="s">
        <v>113</v>
      </c>
      <c r="B106" s="163" t="s">
        <v>360</v>
      </c>
      <c r="C106" s="326"/>
      <c r="D106" s="326"/>
    </row>
    <row r="107" spans="1:4" ht="12" customHeight="1">
      <c r="A107" s="14" t="s">
        <v>114</v>
      </c>
      <c r="B107" s="164" t="s">
        <v>361</v>
      </c>
      <c r="C107" s="326"/>
      <c r="D107" s="326"/>
    </row>
    <row r="108" spans="1:4" ht="12" customHeight="1">
      <c r="A108" s="14" t="s">
        <v>115</v>
      </c>
      <c r="B108" s="164" t="s">
        <v>362</v>
      </c>
      <c r="C108" s="326"/>
      <c r="D108" s="326"/>
    </row>
    <row r="109" spans="1:4" ht="12" customHeight="1">
      <c r="A109" s="14" t="s">
        <v>117</v>
      </c>
      <c r="B109" s="163" t="s">
        <v>363</v>
      </c>
      <c r="C109" s="326">
        <v>3622600</v>
      </c>
      <c r="D109" s="326">
        <v>3622600</v>
      </c>
    </row>
    <row r="110" spans="1:4" ht="12" customHeight="1">
      <c r="A110" s="14" t="s">
        <v>185</v>
      </c>
      <c r="B110" s="163" t="s">
        <v>364</v>
      </c>
      <c r="C110" s="326"/>
      <c r="D110" s="326"/>
    </row>
    <row r="111" spans="1:4" ht="12" customHeight="1">
      <c r="A111" s="14" t="s">
        <v>358</v>
      </c>
      <c r="B111" s="164" t="s">
        <v>365</v>
      </c>
      <c r="C111" s="326"/>
      <c r="D111" s="326">
        <v>265000</v>
      </c>
    </row>
    <row r="112" spans="1:4" ht="12" customHeight="1">
      <c r="A112" s="13" t="s">
        <v>359</v>
      </c>
      <c r="B112" s="165" t="s">
        <v>366</v>
      </c>
      <c r="C112" s="326"/>
      <c r="D112" s="326"/>
    </row>
    <row r="113" spans="1:4" ht="12" customHeight="1">
      <c r="A113" s="14" t="s">
        <v>430</v>
      </c>
      <c r="B113" s="165" t="s">
        <v>367</v>
      </c>
      <c r="C113" s="326"/>
      <c r="D113" s="326"/>
    </row>
    <row r="114" spans="1:4" ht="12" customHeight="1">
      <c r="A114" s="16" t="s">
        <v>431</v>
      </c>
      <c r="B114" s="165" t="s">
        <v>368</v>
      </c>
      <c r="C114" s="326"/>
      <c r="D114" s="326"/>
    </row>
    <row r="115" spans="1:4" ht="12" customHeight="1">
      <c r="A115" s="14" t="s">
        <v>435</v>
      </c>
      <c r="B115" s="11" t="s">
        <v>50</v>
      </c>
      <c r="C115" s="324"/>
      <c r="D115" s="324">
        <v>7486313</v>
      </c>
    </row>
    <row r="116" spans="1:4" ht="12" customHeight="1">
      <c r="A116" s="14" t="s">
        <v>436</v>
      </c>
      <c r="B116" s="8" t="s">
        <v>438</v>
      </c>
      <c r="C116" s="324"/>
      <c r="D116" s="324">
        <v>7486313</v>
      </c>
    </row>
    <row r="117" spans="1:4" ht="12" customHeight="1" thickBot="1">
      <c r="A117" s="18" t="s">
        <v>437</v>
      </c>
      <c r="B117" s="505" t="s">
        <v>439</v>
      </c>
      <c r="C117" s="330"/>
      <c r="D117" s="330"/>
    </row>
    <row r="118" spans="1:4" ht="12" customHeight="1" thickBot="1">
      <c r="A118" s="502" t="s">
        <v>19</v>
      </c>
      <c r="B118" s="503" t="s">
        <v>369</v>
      </c>
      <c r="C118" s="504">
        <f>+C119+C121+C123</f>
        <v>214375033</v>
      </c>
      <c r="D118" s="504">
        <f>D119+D121</f>
        <v>214304873</v>
      </c>
    </row>
    <row r="119" spans="1:4" ht="12" customHeight="1">
      <c r="A119" s="15" t="s">
        <v>103</v>
      </c>
      <c r="B119" s="8" t="s">
        <v>229</v>
      </c>
      <c r="C119" s="325">
        <v>170775033</v>
      </c>
      <c r="D119" s="325">
        <v>170704873</v>
      </c>
    </row>
    <row r="120" spans="1:4" ht="12" customHeight="1">
      <c r="A120" s="15" t="s">
        <v>104</v>
      </c>
      <c r="B120" s="12" t="s">
        <v>373</v>
      </c>
      <c r="C120" s="325">
        <v>147175033</v>
      </c>
      <c r="D120" s="325">
        <v>147175033</v>
      </c>
    </row>
    <row r="121" spans="1:4" ht="12" customHeight="1">
      <c r="A121" s="15" t="s">
        <v>105</v>
      </c>
      <c r="B121" s="12" t="s">
        <v>186</v>
      </c>
      <c r="C121" s="324">
        <v>43600000</v>
      </c>
      <c r="D121" s="324">
        <v>43600000</v>
      </c>
    </row>
    <row r="122" spans="1:4" ht="12" customHeight="1">
      <c r="A122" s="15" t="s">
        <v>106</v>
      </c>
      <c r="B122" s="12" t="s">
        <v>374</v>
      </c>
      <c r="C122" s="292">
        <v>24000000</v>
      </c>
      <c r="D122" s="292">
        <v>24000000</v>
      </c>
    </row>
    <row r="123" spans="1:4" ht="12" customHeight="1">
      <c r="A123" s="15" t="s">
        <v>107</v>
      </c>
      <c r="B123" s="319" t="s">
        <v>231</v>
      </c>
      <c r="C123" s="292"/>
      <c r="D123" s="292"/>
    </row>
    <row r="124" spans="1:4" ht="12" customHeight="1">
      <c r="A124" s="15" t="s">
        <v>116</v>
      </c>
      <c r="B124" s="318" t="s">
        <v>419</v>
      </c>
      <c r="C124" s="292"/>
      <c r="D124" s="292"/>
    </row>
    <row r="125" spans="1:4" ht="12" customHeight="1">
      <c r="A125" s="15" t="s">
        <v>118</v>
      </c>
      <c r="B125" s="435" t="s">
        <v>379</v>
      </c>
      <c r="C125" s="292"/>
      <c r="D125" s="292"/>
    </row>
    <row r="126" spans="1:4" ht="15.75">
      <c r="A126" s="15" t="s">
        <v>187</v>
      </c>
      <c r="B126" s="164" t="s">
        <v>362</v>
      </c>
      <c r="C126" s="292"/>
      <c r="D126" s="292"/>
    </row>
    <row r="127" spans="1:4" ht="12" customHeight="1">
      <c r="A127" s="15" t="s">
        <v>188</v>
      </c>
      <c r="B127" s="164" t="s">
        <v>378</v>
      </c>
      <c r="C127" s="292"/>
      <c r="D127" s="292"/>
    </row>
    <row r="128" spans="1:4" ht="12" customHeight="1">
      <c r="A128" s="15" t="s">
        <v>189</v>
      </c>
      <c r="B128" s="164" t="s">
        <v>377</v>
      </c>
      <c r="C128" s="292"/>
      <c r="D128" s="292"/>
    </row>
    <row r="129" spans="1:4" ht="12" customHeight="1">
      <c r="A129" s="15" t="s">
        <v>370</v>
      </c>
      <c r="B129" s="164" t="s">
        <v>365</v>
      </c>
      <c r="C129" s="292"/>
      <c r="D129" s="292"/>
    </row>
    <row r="130" spans="1:4" ht="12" customHeight="1">
      <c r="A130" s="15" t="s">
        <v>371</v>
      </c>
      <c r="B130" s="164" t="s">
        <v>376</v>
      </c>
      <c r="C130" s="292"/>
      <c r="D130" s="292"/>
    </row>
    <row r="131" spans="1:4" ht="16.5" thickBot="1">
      <c r="A131" s="13" t="s">
        <v>372</v>
      </c>
      <c r="B131" s="164" t="s">
        <v>375</v>
      </c>
      <c r="C131" s="294"/>
      <c r="D131" s="294"/>
    </row>
    <row r="132" spans="1:4" ht="12" customHeight="1" thickBot="1">
      <c r="A132" s="20" t="s">
        <v>20</v>
      </c>
      <c r="B132" s="153" t="s">
        <v>440</v>
      </c>
      <c r="C132" s="322">
        <f>+C97+C118</f>
        <v>302702633</v>
      </c>
      <c r="D132" s="322">
        <f>D118+D97</f>
        <v>312515918</v>
      </c>
    </row>
    <row r="133" spans="1:4" ht="12" customHeight="1" thickBot="1">
      <c r="A133" s="20" t="s">
        <v>21</v>
      </c>
      <c r="B133" s="153" t="s">
        <v>441</v>
      </c>
      <c r="C133" s="322">
        <f>+C134+C135+C136</f>
        <v>0</v>
      </c>
      <c r="D133" s="322"/>
    </row>
    <row r="134" spans="1:4" ht="12" customHeight="1">
      <c r="A134" s="15" t="s">
        <v>270</v>
      </c>
      <c r="B134" s="12" t="s">
        <v>448</v>
      </c>
      <c r="C134" s="292"/>
      <c r="D134" s="292"/>
    </row>
    <row r="135" spans="1:4" ht="12" customHeight="1">
      <c r="A135" s="15" t="s">
        <v>273</v>
      </c>
      <c r="B135" s="12" t="s">
        <v>449</v>
      </c>
      <c r="C135" s="292"/>
      <c r="D135" s="292"/>
    </row>
    <row r="136" spans="1:4" ht="12" customHeight="1" thickBot="1">
      <c r="A136" s="13" t="s">
        <v>274</v>
      </c>
      <c r="B136" s="12" t="s">
        <v>450</v>
      </c>
      <c r="C136" s="292"/>
      <c r="D136" s="292"/>
    </row>
    <row r="137" spans="1:4" ht="12" customHeight="1" thickBot="1">
      <c r="A137" s="20" t="s">
        <v>22</v>
      </c>
      <c r="B137" s="153" t="s">
        <v>442</v>
      </c>
      <c r="C137" s="322">
        <f>SUM(C138:C143)</f>
        <v>0</v>
      </c>
      <c r="D137" s="322"/>
    </row>
    <row r="138" spans="1:4" ht="12" customHeight="1">
      <c r="A138" s="15" t="s">
        <v>90</v>
      </c>
      <c r="B138" s="9" t="s">
        <v>451</v>
      </c>
      <c r="C138" s="292"/>
      <c r="D138" s="292"/>
    </row>
    <row r="139" spans="1:4" ht="12" customHeight="1">
      <c r="A139" s="15" t="s">
        <v>91</v>
      </c>
      <c r="B139" s="9" t="s">
        <v>443</v>
      </c>
      <c r="C139" s="292"/>
      <c r="D139" s="292"/>
    </row>
    <row r="140" spans="1:4" ht="12" customHeight="1">
      <c r="A140" s="15" t="s">
        <v>92</v>
      </c>
      <c r="B140" s="9" t="s">
        <v>444</v>
      </c>
      <c r="C140" s="292"/>
      <c r="D140" s="292"/>
    </row>
    <row r="141" spans="1:4" ht="12" customHeight="1">
      <c r="A141" s="15" t="s">
        <v>174</v>
      </c>
      <c r="B141" s="9" t="s">
        <v>445</v>
      </c>
      <c r="C141" s="292"/>
      <c r="D141" s="292"/>
    </row>
    <row r="142" spans="1:4" ht="12" customHeight="1">
      <c r="A142" s="15" t="s">
        <v>175</v>
      </c>
      <c r="B142" s="9" t="s">
        <v>446</v>
      </c>
      <c r="C142" s="292"/>
      <c r="D142" s="292"/>
    </row>
    <row r="143" spans="1:4" ht="12" customHeight="1" thickBot="1">
      <c r="A143" s="13" t="s">
        <v>176</v>
      </c>
      <c r="B143" s="9" t="s">
        <v>447</v>
      </c>
      <c r="C143" s="292"/>
      <c r="D143" s="292"/>
    </row>
    <row r="144" spans="1:4" ht="12" customHeight="1" thickBot="1">
      <c r="A144" s="20" t="s">
        <v>23</v>
      </c>
      <c r="B144" s="153" t="s">
        <v>455</v>
      </c>
      <c r="C144" s="328">
        <f>+C145+C146+C147+C148</f>
        <v>45423367</v>
      </c>
      <c r="D144" s="328">
        <f>D146+D147</f>
        <v>45512067</v>
      </c>
    </row>
    <row r="145" spans="1:4" ht="12" customHeight="1">
      <c r="A145" s="15" t="s">
        <v>93</v>
      </c>
      <c r="B145" s="9" t="s">
        <v>380</v>
      </c>
      <c r="C145" s="292"/>
      <c r="D145" s="292"/>
    </row>
    <row r="146" spans="1:4" ht="12" customHeight="1">
      <c r="A146" s="15" t="s">
        <v>94</v>
      </c>
      <c r="B146" s="9" t="s">
        <v>381</v>
      </c>
      <c r="C146" s="292">
        <v>1945367</v>
      </c>
      <c r="D146" s="292">
        <v>1945367</v>
      </c>
    </row>
    <row r="147" spans="1:4" ht="12" customHeight="1">
      <c r="A147" s="15" t="s">
        <v>294</v>
      </c>
      <c r="B147" s="9" t="s">
        <v>465</v>
      </c>
      <c r="C147" s="292">
        <v>43478000</v>
      </c>
      <c r="D147" s="292">
        <v>43566700</v>
      </c>
    </row>
    <row r="148" spans="1:4" ht="12" customHeight="1" thickBot="1">
      <c r="A148" s="13" t="s">
        <v>295</v>
      </c>
      <c r="B148" s="7" t="s">
        <v>400</v>
      </c>
      <c r="C148" s="292"/>
      <c r="D148" s="292"/>
    </row>
    <row r="149" spans="1:4" ht="12" customHeight="1" thickBot="1">
      <c r="A149" s="20" t="s">
        <v>24</v>
      </c>
      <c r="B149" s="153" t="s">
        <v>457</v>
      </c>
      <c r="C149" s="331">
        <f>SUM(C150:C154)</f>
        <v>0</v>
      </c>
      <c r="D149" s="331"/>
    </row>
    <row r="150" spans="1:4" ht="12" customHeight="1">
      <c r="A150" s="15" t="s">
        <v>95</v>
      </c>
      <c r="B150" s="9" t="s">
        <v>452</v>
      </c>
      <c r="C150" s="292"/>
      <c r="D150" s="292"/>
    </row>
    <row r="151" spans="1:4" ht="12" customHeight="1">
      <c r="A151" s="15" t="s">
        <v>96</v>
      </c>
      <c r="B151" s="9" t="s">
        <v>459</v>
      </c>
      <c r="C151" s="292"/>
      <c r="D151" s="292"/>
    </row>
    <row r="152" spans="1:4" ht="12" customHeight="1">
      <c r="A152" s="15" t="s">
        <v>306</v>
      </c>
      <c r="B152" s="9" t="s">
        <v>454</v>
      </c>
      <c r="C152" s="292"/>
      <c r="D152" s="292"/>
    </row>
    <row r="153" spans="1:4" ht="12" customHeight="1">
      <c r="A153" s="15" t="s">
        <v>307</v>
      </c>
      <c r="B153" s="9" t="s">
        <v>460</v>
      </c>
      <c r="C153" s="292"/>
      <c r="D153" s="292"/>
    </row>
    <row r="154" spans="1:4" ht="12" customHeight="1" thickBot="1">
      <c r="A154" s="15" t="s">
        <v>458</v>
      </c>
      <c r="B154" s="9" t="s">
        <v>461</v>
      </c>
      <c r="C154" s="292"/>
      <c r="D154" s="292"/>
    </row>
    <row r="155" spans="1:4" ht="12" customHeight="1" thickBot="1">
      <c r="A155" s="20" t="s">
        <v>25</v>
      </c>
      <c r="B155" s="153" t="s">
        <v>462</v>
      </c>
      <c r="C155" s="506"/>
      <c r="D155" s="506"/>
    </row>
    <row r="156" spans="1:4" ht="12" customHeight="1" thickBot="1">
      <c r="A156" s="20" t="s">
        <v>26</v>
      </c>
      <c r="B156" s="153" t="s">
        <v>463</v>
      </c>
      <c r="C156" s="506"/>
      <c r="D156" s="506"/>
    </row>
    <row r="157" spans="1:9" ht="15" customHeight="1" thickBot="1">
      <c r="A157" s="20" t="s">
        <v>27</v>
      </c>
      <c r="B157" s="153" t="s">
        <v>465</v>
      </c>
      <c r="C157" s="449">
        <f>+C133+C137+C144+C149+C155+C156</f>
        <v>45423367</v>
      </c>
      <c r="D157" s="449">
        <f>D144</f>
        <v>45512067</v>
      </c>
      <c r="F157" s="450"/>
      <c r="G157" s="451"/>
      <c r="H157" s="451"/>
      <c r="I157" s="451"/>
    </row>
    <row r="158" spans="1:4" s="438" customFormat="1" ht="12.75" customHeight="1" thickBot="1">
      <c r="A158" s="320" t="s">
        <v>28</v>
      </c>
      <c r="B158" s="403" t="s">
        <v>464</v>
      </c>
      <c r="C158" s="449">
        <v>348126000</v>
      </c>
      <c r="D158" s="449">
        <f>D157+D132</f>
        <v>358027985</v>
      </c>
    </row>
    <row r="159" ht="7.5" customHeight="1"/>
    <row r="160" spans="1:4" ht="15.75">
      <c r="A160" s="674" t="s">
        <v>382</v>
      </c>
      <c r="B160" s="674"/>
      <c r="C160" s="674"/>
      <c r="D160" s="436"/>
    </row>
    <row r="161" spans="1:4" ht="15" customHeight="1" thickBot="1">
      <c r="A161" s="671" t="s">
        <v>154</v>
      </c>
      <c r="B161" s="671"/>
      <c r="C161" s="332" t="s">
        <v>542</v>
      </c>
      <c r="D161" s="332"/>
    </row>
    <row r="162" spans="1:4" ht="13.5" customHeight="1" thickBot="1">
      <c r="A162" s="20">
        <v>1</v>
      </c>
      <c r="B162" s="30" t="s">
        <v>466</v>
      </c>
      <c r="C162" s="322">
        <f>+C64-C132</f>
        <v>-100012477</v>
      </c>
      <c r="D162" s="322">
        <f>+D64-D132</f>
        <v>-143490477</v>
      </c>
    </row>
    <row r="163" spans="1:4" ht="27.75" customHeight="1" thickBot="1">
      <c r="A163" s="20" t="s">
        <v>19</v>
      </c>
      <c r="B163" s="30" t="s">
        <v>472</v>
      </c>
      <c r="C163" s="322">
        <f>+C90-C157</f>
        <v>100012477</v>
      </c>
      <c r="D163" s="322">
        <f>+D90-D157</f>
        <v>143490477</v>
      </c>
    </row>
  </sheetData>
  <sheetProtection/>
  <mergeCells count="6">
    <mergeCell ref="A160:C160"/>
    <mergeCell ref="A161:B161"/>
    <mergeCell ref="A1:C1"/>
    <mergeCell ref="A4:B4"/>
    <mergeCell ref="A93:C93"/>
    <mergeCell ref="A94:B94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34" r:id="rId1"/>
  <headerFooter alignWithMargins="0">
    <oddHeader>&amp;C&amp;"Times New Roman CE,Félkövér"&amp;12
Harc Község Önkormányzata
2019. ÉVI KÖLTSÉGVETÉS
KÖTELEZŐ FELADATAINAK MÉRLEGE &amp;R&amp;"Times New Roman CE,Félkövér dőlt"&amp;11 1.2. melléklet a ......./2019. (..........) önkormányzati rendelethez</oddHeader>
  </headerFooter>
  <rowBreaks count="2" manualBreakCount="2">
    <brk id="66" max="2" man="1"/>
    <brk id="92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view="pageLayout" zoomScaleNormal="115" zoomScaleSheetLayoutView="100" workbookViewId="0" topLeftCell="A4">
      <selection activeCell="G27" sqref="G27:G28"/>
    </sheetView>
  </sheetViews>
  <sheetFormatPr defaultColWidth="9.00390625" defaultRowHeight="12.75"/>
  <cols>
    <col min="1" max="1" width="6.875" style="62" customWidth="1"/>
    <col min="2" max="2" width="45.125" style="219" customWidth="1"/>
    <col min="3" max="3" width="14.375" style="62" bestFit="1" customWidth="1"/>
    <col min="4" max="4" width="14.50390625" style="62" customWidth="1"/>
    <col min="5" max="5" width="44.00390625" style="62" customWidth="1"/>
    <col min="6" max="7" width="14.375" style="62" bestFit="1" customWidth="1"/>
    <col min="8" max="8" width="4.875" style="62" customWidth="1"/>
    <col min="9" max="16384" width="9.375" style="62" customWidth="1"/>
  </cols>
  <sheetData>
    <row r="1" spans="2:8" ht="39.75" customHeight="1">
      <c r="B1" s="344" t="s">
        <v>157</v>
      </c>
      <c r="C1" s="345"/>
      <c r="D1" s="345"/>
      <c r="E1" s="345"/>
      <c r="F1" s="345"/>
      <c r="G1" s="345"/>
      <c r="H1" s="677" t="str">
        <f>+CONCATENATE("2.1. melléklet a ………../",LEFT(ÖSSZEFÜGGÉSEK!A5,4),". (……….) önkormányzati rendelethez")</f>
        <v>2.1. melléklet a ………../2019. (……….) önkormányzati rendelethez</v>
      </c>
    </row>
    <row r="2" spans="6:8" ht="14.25" thickBot="1">
      <c r="F2" s="346"/>
      <c r="G2" s="346" t="s">
        <v>542</v>
      </c>
      <c r="H2" s="677"/>
    </row>
    <row r="3" spans="1:8" ht="18" customHeight="1" thickBot="1">
      <c r="A3" s="675" t="s">
        <v>68</v>
      </c>
      <c r="B3" s="347" t="s">
        <v>57</v>
      </c>
      <c r="C3" s="348"/>
      <c r="D3" s="348"/>
      <c r="E3" s="347" t="s">
        <v>58</v>
      </c>
      <c r="F3" s="349"/>
      <c r="G3" s="349"/>
      <c r="H3" s="677"/>
    </row>
    <row r="4" spans="1:8" s="350" customFormat="1" ht="35.25" customHeight="1" thickBot="1">
      <c r="A4" s="676"/>
      <c r="B4" s="220" t="s">
        <v>60</v>
      </c>
      <c r="C4" s="221" t="s">
        <v>602</v>
      </c>
      <c r="D4" s="221" t="s">
        <v>629</v>
      </c>
      <c r="E4" s="220" t="s">
        <v>60</v>
      </c>
      <c r="F4" s="58" t="str">
        <f>+C4</f>
        <v>2019. évi előirányzat</v>
      </c>
      <c r="G4" s="58" t="str">
        <f>+D4</f>
        <v>2019. évi módosított
előirányzat</v>
      </c>
      <c r="H4" s="677"/>
    </row>
    <row r="5" spans="1:8" s="355" customFormat="1" ht="12" customHeight="1" thickBot="1">
      <c r="A5" s="351" t="s">
        <v>485</v>
      </c>
      <c r="B5" s="352" t="s">
        <v>486</v>
      </c>
      <c r="C5" s="353" t="s">
        <v>487</v>
      </c>
      <c r="D5" s="353" t="s">
        <v>487</v>
      </c>
      <c r="E5" s="352" t="s">
        <v>489</v>
      </c>
      <c r="F5" s="354" t="s">
        <v>488</v>
      </c>
      <c r="G5" s="354" t="s">
        <v>488</v>
      </c>
      <c r="H5" s="677"/>
    </row>
    <row r="6" spans="1:8" ht="12.75" customHeight="1">
      <c r="A6" s="356" t="s">
        <v>18</v>
      </c>
      <c r="B6" s="357" t="s">
        <v>383</v>
      </c>
      <c r="C6" s="333">
        <v>55068674</v>
      </c>
      <c r="D6" s="333">
        <v>57678626</v>
      </c>
      <c r="E6" s="357" t="s">
        <v>61</v>
      </c>
      <c r="F6" s="339">
        <v>51751000</v>
      </c>
      <c r="G6" s="339">
        <v>18394768</v>
      </c>
      <c r="H6" s="677"/>
    </row>
    <row r="7" spans="1:8" ht="22.5">
      <c r="A7" s="358" t="s">
        <v>19</v>
      </c>
      <c r="B7" s="359" t="s">
        <v>384</v>
      </c>
      <c r="C7" s="334">
        <v>6165000</v>
      </c>
      <c r="D7" s="334">
        <v>6165000</v>
      </c>
      <c r="E7" s="359" t="s">
        <v>182</v>
      </c>
      <c r="F7" s="340">
        <v>9125000</v>
      </c>
      <c r="G7" s="340">
        <v>3126000</v>
      </c>
      <c r="H7" s="677"/>
    </row>
    <row r="8" spans="1:8" ht="12.75" customHeight="1">
      <c r="A8" s="358" t="s">
        <v>20</v>
      </c>
      <c r="B8" s="359" t="s">
        <v>405</v>
      </c>
      <c r="C8" s="334"/>
      <c r="D8" s="334"/>
      <c r="E8" s="359" t="s">
        <v>234</v>
      </c>
      <c r="F8" s="340">
        <v>21830000</v>
      </c>
      <c r="G8" s="340">
        <v>13068138</v>
      </c>
      <c r="H8" s="677"/>
    </row>
    <row r="9" spans="1:8" ht="12.75" customHeight="1">
      <c r="A9" s="358" t="s">
        <v>21</v>
      </c>
      <c r="B9" s="359" t="s">
        <v>173</v>
      </c>
      <c r="C9" s="334">
        <v>14545000</v>
      </c>
      <c r="D9" s="334">
        <v>14545000</v>
      </c>
      <c r="E9" s="359" t="s">
        <v>183</v>
      </c>
      <c r="F9" s="340">
        <v>1999000</v>
      </c>
      <c r="G9" s="340">
        <v>2364000</v>
      </c>
      <c r="H9" s="677"/>
    </row>
    <row r="10" spans="1:8" ht="12.75" customHeight="1">
      <c r="A10" s="358" t="s">
        <v>22</v>
      </c>
      <c r="B10" s="360" t="s">
        <v>412</v>
      </c>
      <c r="C10" s="334">
        <v>31900818</v>
      </c>
      <c r="D10" s="334">
        <v>10967681</v>
      </c>
      <c r="E10" s="359" t="s">
        <v>184</v>
      </c>
      <c r="F10" s="340">
        <v>3622600</v>
      </c>
      <c r="G10" s="340">
        <v>11375679</v>
      </c>
      <c r="H10" s="677"/>
    </row>
    <row r="11" spans="1:8" ht="12.75" customHeight="1">
      <c r="A11" s="358" t="s">
        <v>23</v>
      </c>
      <c r="B11" s="359" t="s">
        <v>385</v>
      </c>
      <c r="C11" s="335"/>
      <c r="D11" s="335">
        <v>1265000</v>
      </c>
      <c r="E11" s="359" t="s">
        <v>50</v>
      </c>
      <c r="F11" s="340"/>
      <c r="G11" s="340"/>
      <c r="H11" s="677"/>
    </row>
    <row r="12" spans="1:8" ht="12.75" customHeight="1">
      <c r="A12" s="358" t="s">
        <v>24</v>
      </c>
      <c r="B12" s="359" t="s">
        <v>473</v>
      </c>
      <c r="C12" s="334"/>
      <c r="D12" s="334"/>
      <c r="E12" s="51"/>
      <c r="F12" s="340"/>
      <c r="G12" s="340"/>
      <c r="H12" s="677"/>
    </row>
    <row r="13" spans="1:8" ht="12.75" customHeight="1">
      <c r="A13" s="358" t="s">
        <v>25</v>
      </c>
      <c r="B13" s="51"/>
      <c r="C13" s="334"/>
      <c r="D13" s="334"/>
      <c r="E13" s="51"/>
      <c r="F13" s="340"/>
      <c r="G13" s="340"/>
      <c r="H13" s="677"/>
    </row>
    <row r="14" spans="1:8" ht="12.75" customHeight="1">
      <c r="A14" s="358" t="s">
        <v>26</v>
      </c>
      <c r="B14" s="453"/>
      <c r="C14" s="335"/>
      <c r="D14" s="335"/>
      <c r="E14" s="51"/>
      <c r="F14" s="340"/>
      <c r="G14" s="340"/>
      <c r="H14" s="677"/>
    </row>
    <row r="15" spans="1:8" ht="12.75" customHeight="1">
      <c r="A15" s="358" t="s">
        <v>27</v>
      </c>
      <c r="B15" s="51"/>
      <c r="C15" s="334"/>
      <c r="D15" s="334"/>
      <c r="E15" s="51"/>
      <c r="F15" s="340"/>
      <c r="G15" s="340"/>
      <c r="H15" s="677"/>
    </row>
    <row r="16" spans="1:8" ht="12.75" customHeight="1">
      <c r="A16" s="358" t="s">
        <v>28</v>
      </c>
      <c r="B16" s="51"/>
      <c r="C16" s="334"/>
      <c r="D16" s="334"/>
      <c r="E16" s="51"/>
      <c r="F16" s="340"/>
      <c r="G16" s="340"/>
      <c r="H16" s="677"/>
    </row>
    <row r="17" spans="1:8" ht="12.75" customHeight="1" thickBot="1">
      <c r="A17" s="358" t="s">
        <v>29</v>
      </c>
      <c r="B17" s="64"/>
      <c r="C17" s="336"/>
      <c r="D17" s="336"/>
      <c r="E17" s="51"/>
      <c r="F17" s="341"/>
      <c r="G17" s="341"/>
      <c r="H17" s="677"/>
    </row>
    <row r="18" spans="1:8" ht="15.75" customHeight="1" thickBot="1">
      <c r="A18" s="361" t="s">
        <v>30</v>
      </c>
      <c r="B18" s="154" t="s">
        <v>474</v>
      </c>
      <c r="C18" s="337">
        <f>SUM(C6:C17)</f>
        <v>107679492</v>
      </c>
      <c r="D18" s="337">
        <f>SUM(D6:D17)</f>
        <v>90621307</v>
      </c>
      <c r="E18" s="154" t="s">
        <v>391</v>
      </c>
      <c r="F18" s="342">
        <f>SUM(F6:F17)</f>
        <v>88327600</v>
      </c>
      <c r="G18" s="342">
        <f>SUM(G6:G17)</f>
        <v>48328585</v>
      </c>
      <c r="H18" s="677"/>
    </row>
    <row r="19" spans="1:8" ht="12.75" customHeight="1">
      <c r="A19" s="362" t="s">
        <v>31</v>
      </c>
      <c r="B19" s="363" t="s">
        <v>388</v>
      </c>
      <c r="C19" s="508">
        <f>+C20+C21+C22+C23</f>
        <v>5612172</v>
      </c>
      <c r="D19" s="508">
        <v>3219345</v>
      </c>
      <c r="E19" s="364" t="s">
        <v>190</v>
      </c>
      <c r="F19" s="343"/>
      <c r="G19" s="343"/>
      <c r="H19" s="677"/>
    </row>
    <row r="20" spans="1:8" ht="12.75" customHeight="1">
      <c r="A20" s="365" t="s">
        <v>32</v>
      </c>
      <c r="B20" s="364" t="s">
        <v>227</v>
      </c>
      <c r="C20" s="97">
        <v>5612172</v>
      </c>
      <c r="D20" s="97">
        <v>3219345</v>
      </c>
      <c r="E20" s="364" t="s">
        <v>390</v>
      </c>
      <c r="F20" s="98"/>
      <c r="G20" s="98"/>
      <c r="H20" s="677"/>
    </row>
    <row r="21" spans="1:8" ht="12.75" customHeight="1">
      <c r="A21" s="365" t="s">
        <v>33</v>
      </c>
      <c r="B21" s="364" t="s">
        <v>228</v>
      </c>
      <c r="C21" s="97"/>
      <c r="D21" s="97"/>
      <c r="E21" s="364" t="s">
        <v>155</v>
      </c>
      <c r="F21" s="98"/>
      <c r="G21" s="98"/>
      <c r="H21" s="677"/>
    </row>
    <row r="22" spans="1:8" ht="12.75" customHeight="1">
      <c r="A22" s="365" t="s">
        <v>34</v>
      </c>
      <c r="B22" s="364" t="s">
        <v>232</v>
      </c>
      <c r="C22" s="97"/>
      <c r="D22" s="97"/>
      <c r="E22" s="364" t="s">
        <v>156</v>
      </c>
      <c r="F22" s="98"/>
      <c r="G22" s="98"/>
      <c r="H22" s="677"/>
    </row>
    <row r="23" spans="1:8" ht="12.75" customHeight="1">
      <c r="A23" s="365" t="s">
        <v>35</v>
      </c>
      <c r="B23" s="364" t="s">
        <v>233</v>
      </c>
      <c r="C23" s="97"/>
      <c r="D23" s="97"/>
      <c r="E23" s="363" t="s">
        <v>235</v>
      </c>
      <c r="F23" s="98"/>
      <c r="G23" s="98"/>
      <c r="H23" s="677"/>
    </row>
    <row r="24" spans="1:8" ht="12.75" customHeight="1">
      <c r="A24" s="365" t="s">
        <v>36</v>
      </c>
      <c r="B24" s="364" t="s">
        <v>389</v>
      </c>
      <c r="C24" s="366">
        <f>+C25+C26</f>
        <v>0</v>
      </c>
      <c r="D24" s="366">
        <f>+D25+D26</f>
        <v>0</v>
      </c>
      <c r="E24" s="364" t="s">
        <v>191</v>
      </c>
      <c r="F24" s="98"/>
      <c r="G24" s="98"/>
      <c r="H24" s="677"/>
    </row>
    <row r="25" spans="1:8" ht="12.75" customHeight="1">
      <c r="A25" s="362" t="s">
        <v>37</v>
      </c>
      <c r="B25" s="363" t="s">
        <v>386</v>
      </c>
      <c r="C25" s="338"/>
      <c r="D25" s="338"/>
      <c r="E25" s="357" t="s">
        <v>456</v>
      </c>
      <c r="F25" s="343"/>
      <c r="G25" s="343"/>
      <c r="H25" s="677"/>
    </row>
    <row r="26" spans="1:8" ht="12.75" customHeight="1">
      <c r="A26" s="365" t="s">
        <v>38</v>
      </c>
      <c r="B26" s="364" t="s">
        <v>387</v>
      </c>
      <c r="C26" s="97"/>
      <c r="D26" s="97"/>
      <c r="E26" s="359" t="s">
        <v>462</v>
      </c>
      <c r="F26" s="98"/>
      <c r="G26" s="98"/>
      <c r="H26" s="677"/>
    </row>
    <row r="27" spans="1:8" ht="12.75" customHeight="1">
      <c r="A27" s="358" t="s">
        <v>39</v>
      </c>
      <c r="B27" s="364" t="s">
        <v>467</v>
      </c>
      <c r="C27" s="97"/>
      <c r="D27" s="97"/>
      <c r="E27" s="359" t="s">
        <v>613</v>
      </c>
      <c r="F27" s="98">
        <v>43478000</v>
      </c>
      <c r="G27" s="98">
        <v>43566700</v>
      </c>
      <c r="H27" s="677"/>
    </row>
    <row r="28" spans="1:8" ht="12.75" customHeight="1" thickBot="1">
      <c r="A28" s="417" t="s">
        <v>40</v>
      </c>
      <c r="B28" s="363" t="s">
        <v>344</v>
      </c>
      <c r="C28" s="338"/>
      <c r="D28" s="338"/>
      <c r="E28" s="455" t="s">
        <v>539</v>
      </c>
      <c r="F28" s="343">
        <v>1945367</v>
      </c>
      <c r="G28" s="343">
        <v>1945367</v>
      </c>
      <c r="H28" s="677"/>
    </row>
    <row r="29" spans="1:8" ht="21.75" thickBot="1">
      <c r="A29" s="361" t="s">
        <v>41</v>
      </c>
      <c r="B29" s="154" t="s">
        <v>475</v>
      </c>
      <c r="C29" s="337">
        <f>+C19+C24+C27+C28</f>
        <v>5612172</v>
      </c>
      <c r="D29" s="337">
        <f>+D19+D24+D27+D28</f>
        <v>3219345</v>
      </c>
      <c r="E29" s="154" t="s">
        <v>477</v>
      </c>
      <c r="F29" s="342">
        <f>SUM(F19:F28)</f>
        <v>45423367</v>
      </c>
      <c r="G29" s="342">
        <f>SUM(G19:G28)</f>
        <v>45512067</v>
      </c>
      <c r="H29" s="677"/>
    </row>
    <row r="30" spans="1:8" ht="13.5" thickBot="1">
      <c r="A30" s="361" t="s">
        <v>42</v>
      </c>
      <c r="B30" s="367" t="s">
        <v>476</v>
      </c>
      <c r="C30" s="368">
        <f>+C18+C29</f>
        <v>113291664</v>
      </c>
      <c r="D30" s="368">
        <f>+D18+D29</f>
        <v>93840652</v>
      </c>
      <c r="E30" s="367" t="s">
        <v>478</v>
      </c>
      <c r="F30" s="368">
        <f>+F18+F29</f>
        <v>133750967</v>
      </c>
      <c r="G30" s="368">
        <f>+G18+G29</f>
        <v>93840652</v>
      </c>
      <c r="H30" s="677"/>
    </row>
    <row r="31" spans="1:8" ht="13.5" thickBot="1">
      <c r="A31" s="361" t="s">
        <v>43</v>
      </c>
      <c r="B31" s="367" t="s">
        <v>168</v>
      </c>
      <c r="C31" s="368" t="str">
        <f>IF(C18-F18&lt;0,F18-C18,"-")</f>
        <v>-</v>
      </c>
      <c r="D31" s="368" t="str">
        <f>IF(D18-H18&lt;0,H18-D18,"-")</f>
        <v>-</v>
      </c>
      <c r="E31" s="367" t="s">
        <v>169</v>
      </c>
      <c r="F31" s="368">
        <f>IF(C18-F18&gt;0,C18-F18,"-")</f>
        <v>19351892</v>
      </c>
      <c r="G31" s="368">
        <f>IF(D18-G18&gt;0,D18-G18,"-")</f>
        <v>42292722</v>
      </c>
      <c r="H31" s="677"/>
    </row>
    <row r="32" spans="1:8" ht="13.5" thickBot="1">
      <c r="A32" s="361" t="s">
        <v>44</v>
      </c>
      <c r="B32" s="367" t="s">
        <v>236</v>
      </c>
      <c r="C32" s="368">
        <f>IF(C18+C29-F30&lt;0,F30-(C18+C29),"-")</f>
        <v>20459303</v>
      </c>
      <c r="D32" s="368" t="str">
        <f>IF(D18+D29-H30&lt;0,H30-(D18+D29),"-")</f>
        <v>-</v>
      </c>
      <c r="E32" s="367" t="s">
        <v>237</v>
      </c>
      <c r="F32" s="368" t="str">
        <f>IF(C18+C29-F30&gt;0,C18+C29-F30,"-")</f>
        <v>-</v>
      </c>
      <c r="G32" s="368" t="str">
        <f>IF(D18+D29-G30&gt;0,D18+D29-G30,"-")</f>
        <v>-</v>
      </c>
      <c r="H32" s="677"/>
    </row>
    <row r="33" spans="2:5" ht="18.75">
      <c r="B33" s="678"/>
      <c r="C33" s="678"/>
      <c r="D33" s="678"/>
      <c r="E33" s="678"/>
    </row>
  </sheetData>
  <sheetProtection/>
  <mergeCells count="3">
    <mergeCell ref="A3:A4"/>
    <mergeCell ref="H1:H32"/>
    <mergeCell ref="B33:E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zoomScaleSheetLayoutView="115" workbookViewId="0" topLeftCell="A1">
      <selection activeCell="G6" sqref="G6:G10"/>
    </sheetView>
  </sheetViews>
  <sheetFormatPr defaultColWidth="9.00390625" defaultRowHeight="12.75"/>
  <cols>
    <col min="1" max="1" width="6.875" style="62" customWidth="1"/>
    <col min="2" max="2" width="55.125" style="219" customWidth="1"/>
    <col min="3" max="4" width="16.375" style="62" customWidth="1"/>
    <col min="5" max="5" width="55.125" style="62" customWidth="1"/>
    <col min="6" max="6" width="15.625" style="62" customWidth="1"/>
    <col min="7" max="7" width="16.375" style="62" customWidth="1"/>
    <col min="8" max="8" width="4.875" style="62" customWidth="1"/>
    <col min="9" max="16384" width="9.375" style="62" customWidth="1"/>
  </cols>
  <sheetData>
    <row r="1" spans="2:8" ht="31.5">
      <c r="B1" s="344" t="s">
        <v>158</v>
      </c>
      <c r="C1" s="345"/>
      <c r="D1" s="345"/>
      <c r="E1" s="345"/>
      <c r="F1" s="345"/>
      <c r="G1" s="345"/>
      <c r="H1" s="677" t="str">
        <f>+CONCATENATE("2.2. melléklet a ………../",LEFT(ÖSSZEFÜGGÉSEK!A5,4),". (……….) önkormányzati rendelethez")</f>
        <v>2.2. melléklet a ………../2019. (……….) önkormányzati rendelethez</v>
      </c>
    </row>
    <row r="2" spans="7:8" ht="14.25" thickBot="1">
      <c r="G2" s="346" t="s">
        <v>542</v>
      </c>
      <c r="H2" s="677"/>
    </row>
    <row r="3" spans="1:8" ht="13.5" thickBot="1">
      <c r="A3" s="679" t="s">
        <v>68</v>
      </c>
      <c r="B3" s="347" t="s">
        <v>57</v>
      </c>
      <c r="C3" s="348"/>
      <c r="D3" s="615"/>
      <c r="E3" s="347" t="s">
        <v>58</v>
      </c>
      <c r="F3" s="349"/>
      <c r="G3" s="349"/>
      <c r="H3" s="677"/>
    </row>
    <row r="4" spans="1:8" s="350" customFormat="1" ht="36.75" thickBot="1">
      <c r="A4" s="680"/>
      <c r="B4" s="220" t="s">
        <v>60</v>
      </c>
      <c r="C4" s="221" t="str">
        <f>+'2.1.sz.mell  '!C4</f>
        <v>2019. évi előirányzat</v>
      </c>
      <c r="D4" s="221" t="str">
        <f>+'2.1.sz.mell  '!D4</f>
        <v>2019. évi módosított
előirányzat</v>
      </c>
      <c r="E4" s="220" t="s">
        <v>60</v>
      </c>
      <c r="F4" s="221" t="str">
        <f>+'2.1.sz.mell  '!F4</f>
        <v>2019. évi előirányzat</v>
      </c>
      <c r="G4" s="221" t="str">
        <f>+'2.1.sz.mell  '!G4</f>
        <v>2019. évi módosított
előirányzat</v>
      </c>
      <c r="H4" s="677"/>
    </row>
    <row r="5" spans="1:8" s="350" customFormat="1" ht="13.5" thickBot="1">
      <c r="A5" s="351" t="s">
        <v>485</v>
      </c>
      <c r="B5" s="352" t="s">
        <v>486</v>
      </c>
      <c r="C5" s="353" t="s">
        <v>487</v>
      </c>
      <c r="D5" s="625"/>
      <c r="E5" s="616" t="s">
        <v>489</v>
      </c>
      <c r="F5" s="354" t="s">
        <v>488</v>
      </c>
      <c r="G5" s="354"/>
      <c r="H5" s="677"/>
    </row>
    <row r="6" spans="1:8" ht="12.75" customHeight="1">
      <c r="A6" s="356" t="s">
        <v>18</v>
      </c>
      <c r="B6" s="357" t="s">
        <v>392</v>
      </c>
      <c r="C6" s="333"/>
      <c r="D6" s="626">
        <v>6384691</v>
      </c>
      <c r="E6" s="621" t="s">
        <v>229</v>
      </c>
      <c r="F6" s="339">
        <v>170775033</v>
      </c>
      <c r="G6" s="339">
        <v>170625533</v>
      </c>
      <c r="H6" s="677"/>
    </row>
    <row r="7" spans="1:8" ht="12.75">
      <c r="A7" s="358" t="s">
        <v>19</v>
      </c>
      <c r="B7" s="359" t="s">
        <v>393</v>
      </c>
      <c r="C7" s="334"/>
      <c r="D7" s="627"/>
      <c r="E7" s="622" t="s">
        <v>398</v>
      </c>
      <c r="F7" s="340">
        <v>147175033</v>
      </c>
      <c r="G7" s="340">
        <v>147175033</v>
      </c>
      <c r="H7" s="677"/>
    </row>
    <row r="8" spans="1:8" ht="12.75" customHeight="1">
      <c r="A8" s="358" t="s">
        <v>20</v>
      </c>
      <c r="B8" s="359" t="s">
        <v>9</v>
      </c>
      <c r="C8" s="334"/>
      <c r="D8" s="627"/>
      <c r="E8" s="622" t="s">
        <v>186</v>
      </c>
      <c r="F8" s="340">
        <v>43600000</v>
      </c>
      <c r="G8" s="340">
        <v>43600000</v>
      </c>
      <c r="H8" s="677"/>
    </row>
    <row r="9" spans="1:8" ht="12.75" customHeight="1">
      <c r="A9" s="358" t="s">
        <v>21</v>
      </c>
      <c r="B9" s="359" t="s">
        <v>394</v>
      </c>
      <c r="C9" s="334">
        <v>95010664</v>
      </c>
      <c r="D9" s="627">
        <v>66259332</v>
      </c>
      <c r="E9" s="622" t="s">
        <v>399</v>
      </c>
      <c r="F9" s="340">
        <v>24000000</v>
      </c>
      <c r="G9" s="340">
        <v>24000000</v>
      </c>
      <c r="H9" s="677"/>
    </row>
    <row r="10" spans="1:8" ht="12.75" customHeight="1">
      <c r="A10" s="358" t="s">
        <v>22</v>
      </c>
      <c r="B10" s="359" t="s">
        <v>395</v>
      </c>
      <c r="C10" s="334">
        <v>4554695</v>
      </c>
      <c r="D10" s="627">
        <v>4554695</v>
      </c>
      <c r="E10" s="622" t="s">
        <v>231</v>
      </c>
      <c r="F10" s="340"/>
      <c r="G10" s="340"/>
      <c r="H10" s="677"/>
    </row>
    <row r="11" spans="1:8" ht="12.75" customHeight="1">
      <c r="A11" s="358" t="s">
        <v>23</v>
      </c>
      <c r="B11" s="359" t="s">
        <v>396</v>
      </c>
      <c r="C11" s="334"/>
      <c r="D11" s="627"/>
      <c r="E11" s="620"/>
      <c r="F11" s="340"/>
      <c r="G11" s="340"/>
      <c r="H11" s="677"/>
    </row>
    <row r="12" spans="1:8" ht="12.75" customHeight="1">
      <c r="A12" s="358" t="s">
        <v>24</v>
      </c>
      <c r="B12" s="51"/>
      <c r="C12" s="334"/>
      <c r="D12" s="627"/>
      <c r="E12" s="620"/>
      <c r="F12" s="340"/>
      <c r="G12" s="340"/>
      <c r="H12" s="677"/>
    </row>
    <row r="13" spans="1:8" ht="12.75" customHeight="1">
      <c r="A13" s="358" t="s">
        <v>25</v>
      </c>
      <c r="B13" s="51"/>
      <c r="C13" s="334"/>
      <c r="D13" s="627"/>
      <c r="E13" s="623"/>
      <c r="F13" s="340"/>
      <c r="G13" s="340"/>
      <c r="H13" s="677"/>
    </row>
    <row r="14" spans="1:8" ht="12.75" customHeight="1">
      <c r="A14" s="358" t="s">
        <v>26</v>
      </c>
      <c r="B14" s="454"/>
      <c r="C14" s="334"/>
      <c r="D14" s="340"/>
      <c r="E14" s="620"/>
      <c r="F14" s="340"/>
      <c r="G14" s="340"/>
      <c r="H14" s="677"/>
    </row>
    <row r="15" spans="1:8" ht="12.75">
      <c r="A15" s="358" t="s">
        <v>27</v>
      </c>
      <c r="B15" s="51"/>
      <c r="C15" s="334"/>
      <c r="D15" s="340"/>
      <c r="E15" s="620"/>
      <c r="F15" s="340"/>
      <c r="G15" s="340"/>
      <c r="H15" s="677"/>
    </row>
    <row r="16" spans="1:8" ht="12.75" customHeight="1" thickBot="1">
      <c r="A16" s="417" t="s">
        <v>28</v>
      </c>
      <c r="B16" s="628"/>
      <c r="C16" s="630"/>
      <c r="D16" s="629"/>
      <c r="E16" s="624" t="s">
        <v>50</v>
      </c>
      <c r="F16" s="387"/>
      <c r="G16" s="387"/>
      <c r="H16" s="677"/>
    </row>
    <row r="17" spans="1:8" ht="15.75" customHeight="1" thickBot="1">
      <c r="A17" s="361" t="s">
        <v>29</v>
      </c>
      <c r="B17" s="154" t="s">
        <v>406</v>
      </c>
      <c r="C17" s="337">
        <f>+C6+C8+C9+C11+C12+C13+C14+C15+C16</f>
        <v>95010664</v>
      </c>
      <c r="D17" s="617">
        <f>D6+D9</f>
        <v>72644023</v>
      </c>
      <c r="E17" s="154" t="s">
        <v>407</v>
      </c>
      <c r="F17" s="342">
        <f>+F6+F8+F10+F11+F12+F13+F14+F15+F16</f>
        <v>214375033</v>
      </c>
      <c r="G17" s="342">
        <f>G6+G8</f>
        <v>214225533</v>
      </c>
      <c r="H17" s="677"/>
    </row>
    <row r="18" spans="1:8" ht="12.75" customHeight="1">
      <c r="A18" s="356" t="s">
        <v>30</v>
      </c>
      <c r="B18" s="370" t="s">
        <v>249</v>
      </c>
      <c r="C18" s="377">
        <f>+C19+C20+C21+C22+C23</f>
        <v>139823672</v>
      </c>
      <c r="D18" s="618">
        <v>141581510</v>
      </c>
      <c r="E18" s="364" t="s">
        <v>190</v>
      </c>
      <c r="F18" s="95"/>
      <c r="G18" s="95"/>
      <c r="H18" s="677"/>
    </row>
    <row r="19" spans="1:8" ht="12.75" customHeight="1">
      <c r="A19" s="358" t="s">
        <v>31</v>
      </c>
      <c r="B19" s="371" t="s">
        <v>238</v>
      </c>
      <c r="C19" s="97">
        <v>139823672</v>
      </c>
      <c r="D19" s="157">
        <v>141581510</v>
      </c>
      <c r="E19" s="364" t="s">
        <v>193</v>
      </c>
      <c r="F19" s="98"/>
      <c r="G19" s="98"/>
      <c r="H19" s="677"/>
    </row>
    <row r="20" spans="1:8" ht="12.75" customHeight="1">
      <c r="A20" s="356" t="s">
        <v>32</v>
      </c>
      <c r="B20" s="371" t="s">
        <v>239</v>
      </c>
      <c r="C20" s="97"/>
      <c r="D20" s="157"/>
      <c r="E20" s="364" t="s">
        <v>155</v>
      </c>
      <c r="F20" s="98"/>
      <c r="G20" s="98"/>
      <c r="H20" s="677"/>
    </row>
    <row r="21" spans="1:8" ht="12.75" customHeight="1">
      <c r="A21" s="358" t="s">
        <v>33</v>
      </c>
      <c r="B21" s="371" t="s">
        <v>240</v>
      </c>
      <c r="C21" s="97"/>
      <c r="D21" s="157"/>
      <c r="E21" s="364" t="s">
        <v>156</v>
      </c>
      <c r="F21" s="98"/>
      <c r="G21" s="98"/>
      <c r="H21" s="677"/>
    </row>
    <row r="22" spans="1:8" ht="12.75" customHeight="1">
      <c r="A22" s="356" t="s">
        <v>34</v>
      </c>
      <c r="B22" s="371" t="s">
        <v>241</v>
      </c>
      <c r="C22" s="97"/>
      <c r="D22" s="619"/>
      <c r="E22" s="363" t="s">
        <v>235</v>
      </c>
      <c r="F22" s="98"/>
      <c r="G22" s="98"/>
      <c r="H22" s="677"/>
    </row>
    <row r="23" spans="1:8" ht="12.75" customHeight="1">
      <c r="A23" s="358" t="s">
        <v>35</v>
      </c>
      <c r="B23" s="372" t="s">
        <v>242</v>
      </c>
      <c r="C23" s="97"/>
      <c r="D23" s="157"/>
      <c r="E23" s="364" t="s">
        <v>194</v>
      </c>
      <c r="F23" s="98"/>
      <c r="G23" s="98"/>
      <c r="H23" s="677"/>
    </row>
    <row r="24" spans="1:8" ht="12.75" customHeight="1">
      <c r="A24" s="356" t="s">
        <v>36</v>
      </c>
      <c r="B24" s="373" t="s">
        <v>243</v>
      </c>
      <c r="C24" s="366">
        <f>+C25+C26+C27+C28+C29</f>
        <v>0</v>
      </c>
      <c r="D24" s="618"/>
      <c r="E24" s="374" t="s">
        <v>192</v>
      </c>
      <c r="F24" s="98"/>
      <c r="G24" s="98"/>
      <c r="H24" s="677"/>
    </row>
    <row r="25" spans="1:8" ht="12.75" customHeight="1">
      <c r="A25" s="358" t="s">
        <v>37</v>
      </c>
      <c r="B25" s="372" t="s">
        <v>244</v>
      </c>
      <c r="C25" s="97"/>
      <c r="D25" s="156"/>
      <c r="E25" s="374" t="s">
        <v>400</v>
      </c>
      <c r="F25" s="98"/>
      <c r="G25" s="98"/>
      <c r="H25" s="677"/>
    </row>
    <row r="26" spans="1:8" ht="12.75" customHeight="1">
      <c r="A26" s="356" t="s">
        <v>38</v>
      </c>
      <c r="B26" s="372" t="s">
        <v>245</v>
      </c>
      <c r="C26" s="97"/>
      <c r="D26" s="156"/>
      <c r="E26" s="369"/>
      <c r="F26" s="98"/>
      <c r="G26" s="98"/>
      <c r="H26" s="677"/>
    </row>
    <row r="27" spans="1:8" ht="12.75" customHeight="1">
      <c r="A27" s="358" t="s">
        <v>39</v>
      </c>
      <c r="B27" s="371" t="s">
        <v>246</v>
      </c>
      <c r="C27" s="97"/>
      <c r="D27" s="156"/>
      <c r="E27" s="151"/>
      <c r="F27" s="98"/>
      <c r="G27" s="98"/>
      <c r="H27" s="677"/>
    </row>
    <row r="28" spans="1:8" ht="12.75" customHeight="1">
      <c r="A28" s="356" t="s">
        <v>40</v>
      </c>
      <c r="B28" s="375" t="s">
        <v>247</v>
      </c>
      <c r="C28" s="97"/>
      <c r="D28" s="157"/>
      <c r="E28" s="51"/>
      <c r="F28" s="98"/>
      <c r="G28" s="98"/>
      <c r="H28" s="677"/>
    </row>
    <row r="29" spans="1:8" ht="12.75" customHeight="1" thickBot="1">
      <c r="A29" s="358" t="s">
        <v>41</v>
      </c>
      <c r="B29" s="376" t="s">
        <v>248</v>
      </c>
      <c r="C29" s="97"/>
      <c r="D29" s="156"/>
      <c r="E29" s="151"/>
      <c r="F29" s="98"/>
      <c r="G29" s="98"/>
      <c r="H29" s="677"/>
    </row>
    <row r="30" spans="1:8" ht="21.75" customHeight="1" thickBot="1">
      <c r="A30" s="361" t="s">
        <v>42</v>
      </c>
      <c r="B30" s="154" t="s">
        <v>397</v>
      </c>
      <c r="C30" s="337">
        <f>+C18+C24</f>
        <v>139823672</v>
      </c>
      <c r="D30" s="617"/>
      <c r="E30" s="154" t="s">
        <v>401</v>
      </c>
      <c r="F30" s="342">
        <f>SUM(F18:F29)</f>
        <v>0</v>
      </c>
      <c r="G30" s="342"/>
      <c r="H30" s="677"/>
    </row>
    <row r="31" spans="1:8" ht="13.5" thickBot="1">
      <c r="A31" s="361" t="s">
        <v>43</v>
      </c>
      <c r="B31" s="367" t="s">
        <v>402</v>
      </c>
      <c r="C31" s="368">
        <f>+C17+C30</f>
        <v>234834336</v>
      </c>
      <c r="D31" s="368">
        <v>214225533</v>
      </c>
      <c r="E31" s="367" t="s">
        <v>403</v>
      </c>
      <c r="F31" s="368">
        <f>+F17+F30</f>
        <v>214375033</v>
      </c>
      <c r="G31" s="368">
        <f>+G17+G30</f>
        <v>214225533</v>
      </c>
      <c r="H31" s="677"/>
    </row>
    <row r="32" spans="1:8" ht="13.5" thickBot="1">
      <c r="A32" s="361" t="s">
        <v>44</v>
      </c>
      <c r="B32" s="367" t="s">
        <v>168</v>
      </c>
      <c r="C32" s="368">
        <f>IF(C17-G17&lt;0,G17-C17,"-")</f>
        <v>119214869</v>
      </c>
      <c r="D32" s="368" t="str">
        <f>IF(D17-H17&lt;0,H17-D17,"-")</f>
        <v>-</v>
      </c>
      <c r="E32" s="367" t="s">
        <v>169</v>
      </c>
      <c r="F32" s="368">
        <f>IF(C19-F19&gt;0,C19-F19,"-")</f>
        <v>139823672</v>
      </c>
      <c r="G32" s="368" t="str">
        <f>IF(G17-K17&lt;0,K17-G17,"-")</f>
        <v>-</v>
      </c>
      <c r="H32" s="677"/>
    </row>
    <row r="33" spans="1:8" ht="13.5" thickBot="1">
      <c r="A33" s="361" t="s">
        <v>45</v>
      </c>
      <c r="B33" s="367" t="s">
        <v>236</v>
      </c>
      <c r="C33" s="368" t="str">
        <f>IF(C17+C30-G26&lt;0,G26-(C17+C30),"-")</f>
        <v>-</v>
      </c>
      <c r="D33" s="368" t="str">
        <f>IF(D17+D30-H26&lt;0,H26-(D17+D30),"-")</f>
        <v>-</v>
      </c>
      <c r="E33" s="367" t="s">
        <v>237</v>
      </c>
      <c r="F33" s="368">
        <f>IF(C19+C30-F31&gt;0,C19+C30-F31,"-")</f>
        <v>65272311</v>
      </c>
      <c r="G33" s="368" t="str">
        <f>IF(G17+G30-K26&lt;0,K26-(G17+G30),"-")</f>
        <v>-</v>
      </c>
      <c r="H33" s="677"/>
    </row>
  </sheetData>
  <sheetProtection/>
  <mergeCells count="2">
    <mergeCell ref="A3:A4"/>
    <mergeCell ref="H1:H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B6" sqref="B6"/>
    </sheetView>
  </sheetViews>
  <sheetFormatPr defaultColWidth="9.00390625" defaultRowHeight="12.75"/>
  <cols>
    <col min="1" max="1" width="5.625" style="170" customWidth="1"/>
    <col min="2" max="2" width="35.625" style="170" customWidth="1"/>
    <col min="3" max="6" width="14.00390625" style="170" customWidth="1"/>
    <col min="7" max="16384" width="9.375" style="170" customWidth="1"/>
  </cols>
  <sheetData>
    <row r="1" spans="1:6" ht="33" customHeight="1">
      <c r="A1" s="681" t="s">
        <v>577</v>
      </c>
      <c r="B1" s="681"/>
      <c r="C1" s="681"/>
      <c r="D1" s="681"/>
      <c r="E1" s="681"/>
      <c r="F1" s="681"/>
    </row>
    <row r="2" spans="1:7" ht="15.75" customHeight="1" thickBot="1">
      <c r="A2" s="171"/>
      <c r="B2" s="171"/>
      <c r="C2" s="682"/>
      <c r="D2" s="682"/>
      <c r="E2" s="689" t="s">
        <v>542</v>
      </c>
      <c r="F2" s="689"/>
      <c r="G2" s="177"/>
    </row>
    <row r="3" spans="1:6" ht="63" customHeight="1">
      <c r="A3" s="685" t="s">
        <v>16</v>
      </c>
      <c r="B3" s="687" t="s">
        <v>196</v>
      </c>
      <c r="C3" s="687" t="s">
        <v>253</v>
      </c>
      <c r="D3" s="687"/>
      <c r="E3" s="687"/>
      <c r="F3" s="683" t="s">
        <v>495</v>
      </c>
    </row>
    <row r="4" spans="1:6" ht="15.75" thickBot="1">
      <c r="A4" s="686"/>
      <c r="B4" s="688"/>
      <c r="C4" s="499">
        <f>+LEFT(ÖSSZEFÜGGÉSEK!A5,4)+1</f>
        <v>2020</v>
      </c>
      <c r="D4" s="499">
        <f>+C4+1</f>
        <v>2021</v>
      </c>
      <c r="E4" s="499">
        <f>+D4+1</f>
        <v>2022</v>
      </c>
      <c r="F4" s="684"/>
    </row>
    <row r="5" spans="1:6" ht="15.75" thickBot="1">
      <c r="A5" s="174" t="s">
        <v>485</v>
      </c>
      <c r="B5" s="175" t="s">
        <v>486</v>
      </c>
      <c r="C5" s="175" t="s">
        <v>487</v>
      </c>
      <c r="D5" s="175" t="s">
        <v>489</v>
      </c>
      <c r="E5" s="175" t="s">
        <v>488</v>
      </c>
      <c r="F5" s="176" t="s">
        <v>490</v>
      </c>
    </row>
    <row r="6" spans="1:6" ht="15">
      <c r="A6" s="173" t="s">
        <v>18</v>
      </c>
      <c r="B6" s="195" t="s">
        <v>589</v>
      </c>
      <c r="C6" s="196"/>
      <c r="D6" s="196"/>
      <c r="E6" s="196"/>
      <c r="F6" s="180">
        <f>SUM(C6:E6)</f>
        <v>0</v>
      </c>
    </row>
    <row r="7" spans="1:6" ht="15">
      <c r="A7" s="172" t="s">
        <v>19</v>
      </c>
      <c r="B7" s="197"/>
      <c r="C7" s="198"/>
      <c r="D7" s="198"/>
      <c r="E7" s="198"/>
      <c r="F7" s="181">
        <f>SUM(C7:E7)</f>
        <v>0</v>
      </c>
    </row>
    <row r="8" spans="1:6" ht="15">
      <c r="A8" s="172" t="s">
        <v>20</v>
      </c>
      <c r="B8" s="197"/>
      <c r="C8" s="198"/>
      <c r="D8" s="198"/>
      <c r="E8" s="198"/>
      <c r="F8" s="181">
        <f>SUM(C8:E8)</f>
        <v>0</v>
      </c>
    </row>
    <row r="9" spans="1:6" ht="15">
      <c r="A9" s="172" t="s">
        <v>21</v>
      </c>
      <c r="B9" s="197"/>
      <c r="C9" s="198"/>
      <c r="D9" s="198"/>
      <c r="E9" s="198"/>
      <c r="F9" s="181">
        <f>SUM(C9:E9)</f>
        <v>0</v>
      </c>
    </row>
    <row r="10" spans="1:6" ht="15.75" thickBot="1">
      <c r="A10" s="178" t="s">
        <v>22</v>
      </c>
      <c r="B10" s="199"/>
      <c r="C10" s="200"/>
      <c r="D10" s="200"/>
      <c r="E10" s="200"/>
      <c r="F10" s="181">
        <f>SUM(C10:E10)</f>
        <v>0</v>
      </c>
    </row>
    <row r="11" spans="1:6" s="482" customFormat="1" ht="15" thickBot="1">
      <c r="A11" s="479" t="s">
        <v>23</v>
      </c>
      <c r="B11" s="179" t="s">
        <v>197</v>
      </c>
      <c r="C11" s="480">
        <f>SUM(C6:C10)</f>
        <v>0</v>
      </c>
      <c r="D11" s="480">
        <f>SUM(D6:D10)</f>
        <v>0</v>
      </c>
      <c r="E11" s="480">
        <f>SUM(E6:E10)</f>
        <v>0</v>
      </c>
      <c r="F11" s="481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2/2019. (II.15.)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13"/>
  <sheetViews>
    <sheetView view="pageLayout" zoomScaleNormal="120" workbookViewId="0" topLeftCell="A1">
      <selection activeCell="C6" sqref="C6"/>
    </sheetView>
  </sheetViews>
  <sheetFormatPr defaultColWidth="9.00390625" defaultRowHeight="12.75"/>
  <cols>
    <col min="1" max="1" width="5.625" style="170" customWidth="1"/>
    <col min="2" max="2" width="68.625" style="170" customWidth="1"/>
    <col min="3" max="3" width="19.50390625" style="170" customWidth="1"/>
    <col min="4" max="16384" width="9.375" style="170" customWidth="1"/>
  </cols>
  <sheetData>
    <row r="1" spans="1:3" ht="33" customHeight="1">
      <c r="A1" s="681" t="s">
        <v>578</v>
      </c>
      <c r="B1" s="681"/>
      <c r="C1" s="681"/>
    </row>
    <row r="2" spans="1:3" ht="33" customHeight="1">
      <c r="A2" s="538"/>
      <c r="B2" s="538"/>
      <c r="C2" s="538"/>
    </row>
    <row r="3" spans="1:4" ht="15.75" customHeight="1" thickBot="1">
      <c r="A3" s="171"/>
      <c r="B3" s="171"/>
      <c r="C3" s="182" t="s">
        <v>542</v>
      </c>
      <c r="D3" s="177"/>
    </row>
    <row r="4" spans="1:3" ht="26.25" customHeight="1" thickBot="1">
      <c r="A4" s="201" t="s">
        <v>16</v>
      </c>
      <c r="B4" s="202" t="s">
        <v>195</v>
      </c>
      <c r="C4" s="203" t="str">
        <f>+'1.1.sz.mell.'!C5</f>
        <v>2019. évi előirányzat</v>
      </c>
    </row>
    <row r="5" spans="1:3" ht="15.75" thickBot="1">
      <c r="A5" s="204" t="s">
        <v>485</v>
      </c>
      <c r="B5" s="205" t="s">
        <v>486</v>
      </c>
      <c r="C5" s="206" t="s">
        <v>487</v>
      </c>
    </row>
    <row r="6" spans="1:3" ht="15">
      <c r="A6" s="207" t="s">
        <v>18</v>
      </c>
      <c r="B6" s="381" t="s">
        <v>496</v>
      </c>
      <c r="C6" s="378" t="s">
        <v>589</v>
      </c>
    </row>
    <row r="7" spans="1:3" ht="24.75">
      <c r="A7" s="208" t="s">
        <v>19</v>
      </c>
      <c r="B7" s="408" t="s">
        <v>250</v>
      </c>
      <c r="C7" s="379"/>
    </row>
    <row r="8" spans="1:3" ht="15">
      <c r="A8" s="208" t="s">
        <v>20</v>
      </c>
      <c r="B8" s="409" t="s">
        <v>497</v>
      </c>
      <c r="C8" s="379"/>
    </row>
    <row r="9" spans="1:3" ht="24.75">
      <c r="A9" s="208" t="s">
        <v>21</v>
      </c>
      <c r="B9" s="409" t="s">
        <v>252</v>
      </c>
      <c r="C9" s="379"/>
    </row>
    <row r="10" spans="1:3" ht="15">
      <c r="A10" s="209" t="s">
        <v>22</v>
      </c>
      <c r="B10" s="409" t="s">
        <v>251</v>
      </c>
      <c r="C10" s="380"/>
    </row>
    <row r="11" spans="1:3" ht="15.75" thickBot="1">
      <c r="A11" s="208" t="s">
        <v>23</v>
      </c>
      <c r="B11" s="410" t="s">
        <v>498</v>
      </c>
      <c r="C11" s="379"/>
    </row>
    <row r="12" spans="1:3" ht="15.75" thickBot="1">
      <c r="A12" s="690" t="s">
        <v>198</v>
      </c>
      <c r="B12" s="691"/>
      <c r="C12" s="210">
        <f>SUM(C6:C11)</f>
        <v>0</v>
      </c>
    </row>
    <row r="13" spans="1:3" ht="23.25" customHeight="1">
      <c r="A13" s="692" t="s">
        <v>226</v>
      </c>
      <c r="B13" s="692"/>
      <c r="C13" s="692"/>
    </row>
  </sheetData>
  <sheetProtection/>
  <mergeCells count="3">
    <mergeCell ref="A1:C1"/>
    <mergeCell ref="A12:B12"/>
    <mergeCell ref="A13:C13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2/2019. (II.15.)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C13" sqref="C13"/>
    </sheetView>
  </sheetViews>
  <sheetFormatPr defaultColWidth="9.00390625" defaultRowHeight="12.75"/>
  <cols>
    <col min="1" max="1" width="5.625" style="170" customWidth="1"/>
    <col min="2" max="2" width="66.875" style="170" customWidth="1"/>
    <col min="3" max="3" width="27.00390625" style="170" customWidth="1"/>
    <col min="4" max="16384" width="9.375" style="170" customWidth="1"/>
  </cols>
  <sheetData>
    <row r="1" spans="1:3" ht="33" customHeight="1">
      <c r="A1" s="681" t="str">
        <f>+CONCATENATE("Harc Község Önkormányzata ",CONCATENATE(LEFT(ÖSSZEFÜGGÉSEK!A5,4),". évi adósságot keletkeztető fejlesztési céljai"))</f>
        <v>Harc Község Önkormányzata 2019. évi adósságot keletkeztető fejlesztési céljai</v>
      </c>
      <c r="B1" s="681"/>
      <c r="C1" s="681"/>
    </row>
    <row r="2" spans="1:4" ht="15.75" customHeight="1" thickBot="1">
      <c r="A2" s="171"/>
      <c r="B2" s="171"/>
      <c r="C2" s="182" t="s">
        <v>542</v>
      </c>
      <c r="D2" s="177"/>
    </row>
    <row r="3" spans="1:3" ht="26.25" customHeight="1" thickBot="1">
      <c r="A3" s="201" t="s">
        <v>16</v>
      </c>
      <c r="B3" s="202" t="s">
        <v>199</v>
      </c>
      <c r="C3" s="203" t="s">
        <v>224</v>
      </c>
    </row>
    <row r="4" spans="1:3" ht="15.75" thickBot="1">
      <c r="A4" s="204" t="s">
        <v>485</v>
      </c>
      <c r="B4" s="205" t="s">
        <v>486</v>
      </c>
      <c r="C4" s="206" t="s">
        <v>487</v>
      </c>
    </row>
    <row r="5" spans="1:3" ht="15">
      <c r="A5" s="207" t="s">
        <v>18</v>
      </c>
      <c r="B5" s="214" t="s">
        <v>597</v>
      </c>
      <c r="C5" s="211">
        <v>5000000</v>
      </c>
    </row>
    <row r="6" spans="1:3" ht="15">
      <c r="A6" s="208" t="s">
        <v>19</v>
      </c>
      <c r="B6" s="215"/>
      <c r="C6" s="212"/>
    </row>
    <row r="7" spans="1:3" ht="15.75" thickBot="1">
      <c r="A7" s="209" t="s">
        <v>20</v>
      </c>
      <c r="B7" s="216"/>
      <c r="C7" s="213"/>
    </row>
    <row r="8" spans="1:3" s="482" customFormat="1" ht="17.25" customHeight="1" thickBot="1">
      <c r="A8" s="483" t="s">
        <v>21</v>
      </c>
      <c r="B8" s="155" t="s">
        <v>200</v>
      </c>
      <c r="C8" s="210">
        <f>SUM(C5:C7)</f>
        <v>5000000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..../2019. (........)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21"/>
  <sheetViews>
    <sheetView view="pageLayout" workbookViewId="0" topLeftCell="A1">
      <selection activeCell="E13" sqref="E13"/>
    </sheetView>
  </sheetViews>
  <sheetFormatPr defaultColWidth="9.00390625" defaultRowHeight="12.75"/>
  <cols>
    <col min="1" max="1" width="47.125" style="48" customWidth="1"/>
    <col min="2" max="2" width="15.625" style="47" customWidth="1"/>
    <col min="3" max="3" width="16.375" style="47" customWidth="1"/>
    <col min="4" max="4" width="18.00390625" style="47" customWidth="1"/>
    <col min="5" max="5" width="16.625" style="47" customWidth="1"/>
    <col min="6" max="6" width="18.875" style="62" customWidth="1"/>
    <col min="7" max="8" width="12.875" style="47" customWidth="1"/>
    <col min="9" max="9" width="13.875" style="47" customWidth="1"/>
    <col min="10" max="16384" width="9.375" style="47" customWidth="1"/>
  </cols>
  <sheetData>
    <row r="1" spans="1:6" ht="25.5" customHeight="1">
      <c r="A1" s="693" t="s">
        <v>0</v>
      </c>
      <c r="B1" s="693"/>
      <c r="C1" s="693"/>
      <c r="D1" s="693"/>
      <c r="E1" s="693"/>
      <c r="F1" s="693"/>
    </row>
    <row r="2" spans="1:6" ht="22.5" customHeight="1" thickBot="1">
      <c r="A2" s="219"/>
      <c r="B2" s="62"/>
      <c r="C2" s="62"/>
      <c r="D2" s="62"/>
      <c r="E2" s="62"/>
      <c r="F2" s="57" t="s">
        <v>542</v>
      </c>
    </row>
    <row r="3" spans="1:6" s="50" customFormat="1" ht="44.25" customHeight="1" thickBot="1">
      <c r="A3" s="220" t="s">
        <v>63</v>
      </c>
      <c r="B3" s="221" t="s">
        <v>64</v>
      </c>
      <c r="C3" s="221" t="s">
        <v>65</v>
      </c>
      <c r="D3" s="221" t="s">
        <v>601</v>
      </c>
      <c r="E3" s="221" t="s">
        <v>602</v>
      </c>
      <c r="F3" s="58" t="s">
        <v>603</v>
      </c>
    </row>
    <row r="4" spans="1:6" s="62" customFormat="1" ht="12" customHeight="1" thickBot="1">
      <c r="A4" s="59" t="s">
        <v>485</v>
      </c>
      <c r="B4" s="60" t="s">
        <v>486</v>
      </c>
      <c r="C4" s="60" t="s">
        <v>487</v>
      </c>
      <c r="D4" s="60" t="s">
        <v>489</v>
      </c>
      <c r="E4" s="60" t="s">
        <v>488</v>
      </c>
      <c r="F4" s="61" t="s">
        <v>491</v>
      </c>
    </row>
    <row r="5" spans="1:6" ht="15.75" customHeight="1">
      <c r="A5" s="484" t="s">
        <v>581</v>
      </c>
      <c r="B5" s="28">
        <v>37067271</v>
      </c>
      <c r="C5" s="485" t="s">
        <v>600</v>
      </c>
      <c r="D5" s="28">
        <v>34067271</v>
      </c>
      <c r="E5" s="28">
        <v>3000000</v>
      </c>
      <c r="F5" s="63"/>
    </row>
    <row r="6" spans="1:6" ht="15.75" customHeight="1">
      <c r="A6" s="484" t="s">
        <v>583</v>
      </c>
      <c r="B6" s="28">
        <v>116831011</v>
      </c>
      <c r="C6" s="485" t="s">
        <v>582</v>
      </c>
      <c r="D6" s="28">
        <v>6248310</v>
      </c>
      <c r="E6" s="28">
        <v>110582701</v>
      </c>
      <c r="F6" s="63">
        <f aca="true" t="shared" si="0" ref="F6:F20">B6-D6-E6</f>
        <v>0</v>
      </c>
    </row>
    <row r="7" spans="1:6" ht="15.75" customHeight="1">
      <c r="A7" s="484" t="s">
        <v>584</v>
      </c>
      <c r="B7" s="28">
        <v>29536332</v>
      </c>
      <c r="C7" s="485" t="s">
        <v>586</v>
      </c>
      <c r="D7" s="28"/>
      <c r="E7" s="28">
        <v>29536332</v>
      </c>
      <c r="F7" s="63">
        <f t="shared" si="0"/>
        <v>0</v>
      </c>
    </row>
    <row r="8" spans="1:6" ht="15.75" customHeight="1">
      <c r="A8" s="484" t="s">
        <v>595</v>
      </c>
      <c r="B8" s="28">
        <v>19000000</v>
      </c>
      <c r="C8" s="485" t="s">
        <v>586</v>
      </c>
      <c r="D8" s="28"/>
      <c r="E8" s="28">
        <v>19000000</v>
      </c>
      <c r="F8" s="63">
        <f t="shared" si="0"/>
        <v>0</v>
      </c>
    </row>
    <row r="9" spans="1:6" ht="15.75" customHeight="1">
      <c r="A9" s="541" t="s">
        <v>585</v>
      </c>
      <c r="B9" s="28">
        <v>3556000</v>
      </c>
      <c r="C9" s="485" t="s">
        <v>586</v>
      </c>
      <c r="D9" s="28"/>
      <c r="E9" s="28">
        <v>3556000</v>
      </c>
      <c r="F9" s="63">
        <f t="shared" si="0"/>
        <v>0</v>
      </c>
    </row>
    <row r="10" spans="1:6" ht="15.75" customHeight="1">
      <c r="A10" s="484" t="s">
        <v>598</v>
      </c>
      <c r="B10" s="28">
        <v>4000000</v>
      </c>
      <c r="C10" s="485" t="s">
        <v>586</v>
      </c>
      <c r="D10" s="28"/>
      <c r="E10" s="28">
        <v>4000000</v>
      </c>
      <c r="F10" s="63">
        <f t="shared" si="0"/>
        <v>0</v>
      </c>
    </row>
    <row r="11" spans="1:6" ht="15.75" customHeight="1">
      <c r="A11" s="484" t="s">
        <v>599</v>
      </c>
      <c r="B11" s="28">
        <v>600000</v>
      </c>
      <c r="C11" s="485" t="s">
        <v>586</v>
      </c>
      <c r="D11" s="28"/>
      <c r="E11" s="28">
        <v>600000</v>
      </c>
      <c r="F11" s="63">
        <f t="shared" si="0"/>
        <v>0</v>
      </c>
    </row>
    <row r="12" spans="1:6" ht="15.75" customHeight="1">
      <c r="A12" s="484" t="s">
        <v>614</v>
      </c>
      <c r="B12" s="28">
        <v>500000</v>
      </c>
      <c r="C12" s="485" t="s">
        <v>586</v>
      </c>
      <c r="D12" s="28"/>
      <c r="E12" s="28">
        <v>500000</v>
      </c>
      <c r="F12" s="63">
        <f t="shared" si="0"/>
        <v>0</v>
      </c>
    </row>
    <row r="13" spans="1:6" ht="15.75" customHeight="1">
      <c r="A13" s="484"/>
      <c r="B13" s="28"/>
      <c r="C13" s="485"/>
      <c r="D13" s="28"/>
      <c r="E13" s="28"/>
      <c r="F13" s="63">
        <f t="shared" si="0"/>
        <v>0</v>
      </c>
    </row>
    <row r="14" spans="1:6" ht="15.75" customHeight="1">
      <c r="A14" s="484"/>
      <c r="B14" s="28"/>
      <c r="C14" s="485"/>
      <c r="D14" s="28"/>
      <c r="E14" s="28"/>
      <c r="F14" s="63">
        <f t="shared" si="0"/>
        <v>0</v>
      </c>
    </row>
    <row r="15" spans="1:6" ht="15.75" customHeight="1">
      <c r="A15" s="484"/>
      <c r="B15" s="28"/>
      <c r="C15" s="485"/>
      <c r="D15" s="28"/>
      <c r="E15" s="28"/>
      <c r="F15" s="63">
        <f t="shared" si="0"/>
        <v>0</v>
      </c>
    </row>
    <row r="16" spans="1:6" ht="15.75" customHeight="1">
      <c r="A16" s="484"/>
      <c r="B16" s="28"/>
      <c r="C16" s="485"/>
      <c r="D16" s="28"/>
      <c r="E16" s="28"/>
      <c r="F16" s="63">
        <f t="shared" si="0"/>
        <v>0</v>
      </c>
    </row>
    <row r="17" spans="1:6" ht="15.75" customHeight="1">
      <c r="A17" s="484"/>
      <c r="B17" s="28"/>
      <c r="C17" s="485"/>
      <c r="D17" s="28"/>
      <c r="E17" s="28"/>
      <c r="F17" s="63">
        <f t="shared" si="0"/>
        <v>0</v>
      </c>
    </row>
    <row r="18" spans="1:6" ht="15.75" customHeight="1">
      <c r="A18" s="484"/>
      <c r="B18" s="28"/>
      <c r="C18" s="485"/>
      <c r="D18" s="28"/>
      <c r="E18" s="28"/>
      <c r="F18" s="63">
        <f t="shared" si="0"/>
        <v>0</v>
      </c>
    </row>
    <row r="19" spans="1:6" ht="15.75" customHeight="1">
      <c r="A19" s="484"/>
      <c r="B19" s="28"/>
      <c r="C19" s="485"/>
      <c r="D19" s="28"/>
      <c r="E19" s="28"/>
      <c r="F19" s="63">
        <f t="shared" si="0"/>
        <v>0</v>
      </c>
    </row>
    <row r="20" spans="1:6" ht="15.75" customHeight="1" thickBot="1">
      <c r="A20" s="64"/>
      <c r="B20" s="29"/>
      <c r="C20" s="486"/>
      <c r="D20" s="29"/>
      <c r="E20" s="29"/>
      <c r="F20" s="65">
        <f t="shared" si="0"/>
        <v>0</v>
      </c>
    </row>
    <row r="21" spans="1:6" s="68" customFormat="1" ht="18" customHeight="1" thickBot="1">
      <c r="A21" s="222" t="s">
        <v>62</v>
      </c>
      <c r="B21" s="66">
        <f>SUM(B5:B20)</f>
        <v>211090614</v>
      </c>
      <c r="C21" s="147"/>
      <c r="D21" s="66">
        <f>SUM(D5:D20)</f>
        <v>40315581</v>
      </c>
      <c r="E21" s="66">
        <f>SUM(E5:E20)</f>
        <v>170775033</v>
      </c>
      <c r="F21" s="67">
        <f>SUM(F5:F20)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……/2019. (….)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HP_C6200</cp:lastModifiedBy>
  <cp:lastPrinted>2019-09-24T06:34:51Z</cp:lastPrinted>
  <dcterms:created xsi:type="dcterms:W3CDTF">1999-10-30T10:30:45Z</dcterms:created>
  <dcterms:modified xsi:type="dcterms:W3CDTF">2019-09-25T11:27:48Z</dcterms:modified>
  <cp:category/>
  <cp:version/>
  <cp:contentType/>
  <cp:contentStatus/>
</cp:coreProperties>
</file>